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0" yWindow="10" windowWidth="19180" windowHeight="4640" tabRatio="750"/>
  </bookViews>
  <sheets>
    <sheet name="Worksheet B" sheetId="13" r:id="rId1"/>
    <sheet name="Worksheet (B)A" sheetId="10" r:id="rId2"/>
    <sheet name="Calculator" sheetId="4" state="hidden" r:id="rId3"/>
    <sheet name="Formula" sheetId="3" state="hidden" r:id="rId4"/>
    <sheet name="Formula OTH" sheetId="14" state="hidden" r:id="rId5"/>
    <sheet name="Matrix" sheetId="9" state="hidden" r:id="rId6"/>
    <sheet name="Child Care Adj" sheetId="11" state="hidden" r:id="rId7"/>
    <sheet name="Child Care Matrix" sheetId="12" state="hidden" r:id="rId8"/>
    <sheet name="Sheet1" sheetId="1" state="hidden" r:id="rId9"/>
    <sheet name="DocGen CSE819B" sheetId="15" r:id="rId10"/>
    <sheet name="List of Counties" sheetId="16" state="hidden" r:id="rId11"/>
  </sheets>
  <definedNames>
    <definedName name="Kids" localSheetId="4">#REF!</definedName>
    <definedName name="Kids" localSheetId="0">#REF!</definedName>
    <definedName name="Kids">#REF!</definedName>
    <definedName name="_xlnm.Print_Area" localSheetId="9">'DocGen CSE819B'!$A$1:$P$73</definedName>
    <definedName name="_xlnm.Print_Area" localSheetId="5">Matrix!$A$486:$G$490</definedName>
    <definedName name="_xlnm.Print_Area" localSheetId="1">'Worksheet (B)A'!$A$1:$S$70</definedName>
    <definedName name="_xlnm.Print_Area" localSheetId="0">'Worksheet B'!$A$1:$AS$88</definedName>
  </definedNames>
  <calcPr calcId="145621"/>
</workbook>
</file>

<file path=xl/calcChain.xml><?xml version="1.0" encoding="utf-8"?>
<calcChain xmlns="http://schemas.openxmlformats.org/spreadsheetml/2006/main">
  <c r="G21" i="10" l="1"/>
  <c r="I21" i="10"/>
  <c r="I22" i="10" l="1"/>
  <c r="G22" i="10"/>
  <c r="H34" i="15" l="1"/>
  <c r="K33" i="15"/>
  <c r="H33" i="15"/>
  <c r="K32" i="15"/>
  <c r="H32" i="15"/>
  <c r="K31" i="15"/>
  <c r="H31" i="15"/>
  <c r="K30" i="15"/>
  <c r="H30" i="15"/>
  <c r="K24" i="15"/>
  <c r="H24" i="15"/>
  <c r="H18" i="15"/>
  <c r="K15" i="15"/>
  <c r="H15" i="15"/>
  <c r="K14" i="15"/>
  <c r="H14" i="15"/>
  <c r="K13" i="15"/>
  <c r="H13" i="15"/>
  <c r="K12" i="15"/>
  <c r="H12" i="15"/>
  <c r="G70" i="15"/>
  <c r="N70" i="15" s="1"/>
  <c r="G66" i="15"/>
  <c r="N66" i="15" s="1"/>
  <c r="AE21" i="13" l="1"/>
  <c r="AD21" i="13"/>
  <c r="H4" i="14" l="1"/>
  <c r="G4" i="14"/>
  <c r="M6" i="14"/>
  <c r="M10" i="14" s="1"/>
  <c r="M13" i="14" s="1"/>
  <c r="I38" i="13" l="1"/>
  <c r="G38" i="13"/>
  <c r="H38" i="13" l="1"/>
  <c r="F38" i="13"/>
  <c r="K38" i="13" l="1"/>
  <c r="L38" i="13" s="1"/>
  <c r="G86" i="13" s="1"/>
  <c r="I40" i="13"/>
  <c r="I5" i="10" s="1"/>
  <c r="G40" i="13"/>
  <c r="G5" i="10" s="1"/>
  <c r="E4" i="10" l="1"/>
  <c r="I52" i="10"/>
  <c r="G52" i="10"/>
  <c r="I50" i="10"/>
  <c r="G50" i="10"/>
  <c r="I48" i="10"/>
  <c r="G48" i="10"/>
  <c r="I46" i="10"/>
  <c r="G46" i="10"/>
  <c r="I44" i="10"/>
  <c r="G44" i="10"/>
  <c r="I40" i="10"/>
  <c r="H40" i="10"/>
  <c r="G40" i="10"/>
  <c r="F40" i="10"/>
  <c r="I26" i="10"/>
  <c r="G26" i="10"/>
  <c r="H18" i="10"/>
  <c r="F18" i="10"/>
  <c r="I16" i="10"/>
  <c r="G16" i="10"/>
  <c r="I14" i="10"/>
  <c r="G14" i="10"/>
  <c r="I12" i="10"/>
  <c r="G12" i="10"/>
  <c r="I10" i="10"/>
  <c r="G10" i="10"/>
  <c r="K39" i="13"/>
  <c r="G41" i="13" s="1"/>
  <c r="H26" i="15" s="1"/>
  <c r="C3" i="4"/>
  <c r="Y19" i="13"/>
  <c r="Y25" i="13" s="1"/>
  <c r="X19" i="13"/>
  <c r="X25" i="13" s="1"/>
  <c r="I18" i="13"/>
  <c r="G18" i="13"/>
  <c r="Y9" i="13"/>
  <c r="Y10" i="13" s="1"/>
  <c r="Y12" i="13" s="1"/>
  <c r="Y13" i="13" s="1"/>
  <c r="I6" i="13"/>
  <c r="I68" i="13" s="1"/>
  <c r="I69" i="13" s="1"/>
  <c r="G6" i="13"/>
  <c r="X33" i="13" s="1"/>
  <c r="H8" i="3" l="1"/>
  <c r="H8" i="14"/>
  <c r="G8" i="3"/>
  <c r="G8" i="14"/>
  <c r="Y18" i="13"/>
  <c r="Y24" i="13" s="1"/>
  <c r="Y26" i="13" s="1"/>
  <c r="Y27" i="13" s="1"/>
  <c r="X18" i="13"/>
  <c r="X24" i="13" s="1"/>
  <c r="X26" i="13" s="1"/>
  <c r="X27" i="13" s="1"/>
  <c r="C1" i="14"/>
  <c r="E1" i="14" s="1"/>
  <c r="G1" i="14" s="1"/>
  <c r="C4" i="14"/>
  <c r="E4" i="14" s="1"/>
  <c r="Y22" i="13"/>
  <c r="Y23" i="13" s="1"/>
  <c r="X22" i="13"/>
  <c r="X23" i="13" s="1"/>
  <c r="I41" i="13"/>
  <c r="K26" i="15" s="1"/>
  <c r="L39" i="13"/>
  <c r="I86" i="13" s="1"/>
  <c r="F6" i="13"/>
  <c r="E9" i="13" s="1"/>
  <c r="Y33" i="13"/>
  <c r="F67" i="13"/>
  <c r="H67" i="13"/>
  <c r="L14" i="11"/>
  <c r="Y8" i="10"/>
  <c r="Y9" i="10" s="1"/>
  <c r="Y11" i="10" s="1"/>
  <c r="Y12" i="10" s="1"/>
  <c r="H10" i="14" l="1"/>
  <c r="H16" i="14" s="1"/>
  <c r="G10" i="14"/>
  <c r="G16" i="14" s="1"/>
  <c r="H22" i="11"/>
  <c r="D12" i="11" l="1"/>
  <c r="D13" i="11" s="1"/>
  <c r="D22" i="11" s="1"/>
  <c r="C12" i="11"/>
  <c r="C13" i="11" s="1"/>
  <c r="D7" i="11"/>
  <c r="D8" i="11" s="1"/>
  <c r="C7" i="11"/>
  <c r="C8" i="11" s="1"/>
  <c r="D5" i="11"/>
  <c r="D9" i="11" s="1"/>
  <c r="C5" i="11"/>
  <c r="C9" i="11" s="1"/>
  <c r="C10" i="11" l="1"/>
  <c r="C17" i="11" s="1"/>
  <c r="H24" i="11" s="1"/>
  <c r="D10" i="11"/>
  <c r="D17" i="11" s="1"/>
  <c r="D24" i="11" s="1"/>
  <c r="C22" i="11"/>
  <c r="C24" i="11" l="1"/>
  <c r="C28" i="11" s="1"/>
  <c r="C30" i="11" s="1"/>
  <c r="D28" i="11"/>
  <c r="D30" i="11" s="1"/>
  <c r="Y18" i="10"/>
  <c r="H5" i="14" s="1"/>
  <c r="X18" i="10"/>
  <c r="G5" i="14" s="1"/>
  <c r="H12" i="14" l="1"/>
  <c r="H13" i="14"/>
  <c r="G13" i="14"/>
  <c r="G12" i="14"/>
  <c r="X24" i="10"/>
  <c r="X21" i="10"/>
  <c r="Y24" i="10"/>
  <c r="Y21" i="10"/>
  <c r="I42" i="10"/>
  <c r="I54" i="10" s="1"/>
  <c r="I49" i="13"/>
  <c r="G42" i="10"/>
  <c r="G54" i="10" s="1"/>
  <c r="G49" i="13"/>
  <c r="Y17" i="10"/>
  <c r="Y23" i="10" s="1"/>
  <c r="X17" i="10"/>
  <c r="X23" i="10" s="1"/>
  <c r="I61" i="13" l="1"/>
  <c r="K35" i="15" s="1"/>
  <c r="K29" i="15"/>
  <c r="G61" i="13"/>
  <c r="H35" i="15" s="1"/>
  <c r="H29" i="15"/>
  <c r="H14" i="14"/>
  <c r="H17" i="14" s="1"/>
  <c r="H19" i="14" s="1"/>
  <c r="AE20" i="13" s="1"/>
  <c r="G14" i="14"/>
  <c r="G17" i="14" s="1"/>
  <c r="G19" i="14" s="1"/>
  <c r="AD20" i="13" s="1"/>
  <c r="H4" i="3"/>
  <c r="H5" i="3" s="1"/>
  <c r="Y22" i="10"/>
  <c r="X22" i="10"/>
  <c r="I67" i="13" l="1"/>
  <c r="K61" i="13"/>
  <c r="N35" i="15" s="1"/>
  <c r="G67" i="13"/>
  <c r="AD22" i="13"/>
  <c r="G25" i="13" s="1"/>
  <c r="H17" i="15" s="1"/>
  <c r="AE22" i="13"/>
  <c r="I25" i="13" s="1"/>
  <c r="K17" i="15" s="1"/>
  <c r="G4" i="3"/>
  <c r="G5" i="3" s="1"/>
  <c r="G12" i="3" s="1"/>
  <c r="X25" i="10"/>
  <c r="X26" i="10" s="1"/>
  <c r="Y25" i="10"/>
  <c r="Y26" i="10" s="1"/>
  <c r="H12" i="3"/>
  <c r="H10" i="3"/>
  <c r="H16" i="3" s="1"/>
  <c r="G10" i="3"/>
  <c r="G16" i="3" s="1"/>
  <c r="I24" i="10" l="1"/>
  <c r="G24" i="10"/>
  <c r="G13" i="3"/>
  <c r="G14" i="3" s="1"/>
  <c r="G17" i="3" s="1"/>
  <c r="G19" i="3" s="1"/>
  <c r="H13" i="3"/>
  <c r="H14" i="3" s="1"/>
  <c r="H17" i="3" s="1"/>
  <c r="H19" i="3" s="1"/>
  <c r="Y19" i="10" l="1"/>
  <c r="Y20" i="10" s="1"/>
  <c r="Y27" i="10" s="1"/>
  <c r="Y20" i="13"/>
  <c r="X19" i="10"/>
  <c r="X20" i="10" s="1"/>
  <c r="X27" i="10" s="1"/>
  <c r="X20" i="13"/>
  <c r="Y21" i="13" l="1"/>
  <c r="X21" i="13"/>
  <c r="X28" i="13" s="1"/>
  <c r="G19" i="13" s="1"/>
  <c r="H16" i="15" s="1"/>
  <c r="O48" i="10"/>
  <c r="M48" i="10"/>
  <c r="Y28" i="13" l="1"/>
  <c r="I19" i="13" s="1"/>
  <c r="G29" i="13"/>
  <c r="G18" i="10"/>
  <c r="G28" i="10" s="1"/>
  <c r="H60" i="10"/>
  <c r="I60" i="10" s="1"/>
  <c r="X30" i="10"/>
  <c r="F60" i="10"/>
  <c r="G60" i="10" s="1"/>
  <c r="K54" i="10"/>
  <c r="F5" i="10"/>
  <c r="E8" i="10" s="1"/>
  <c r="Y30" i="10"/>
  <c r="H3" i="4"/>
  <c r="F7" i="4" s="1"/>
  <c r="C1" i="3"/>
  <c r="E1" i="3" s="1"/>
  <c r="C4" i="3"/>
  <c r="E4" i="3" s="1"/>
  <c r="M6" i="3"/>
  <c r="M10" i="3" s="1"/>
  <c r="M13" i="3" s="1"/>
  <c r="B14" i="1"/>
  <c r="F13" i="1"/>
  <c r="I13" i="1" s="1"/>
  <c r="B15" i="1" s="1"/>
  <c r="B17" i="1" s="1"/>
  <c r="K16" i="15" l="1"/>
  <c r="I18" i="10"/>
  <c r="I28" i="10" s="1"/>
  <c r="K28" i="10" s="1"/>
  <c r="W30" i="10" s="1"/>
  <c r="I29" i="13"/>
  <c r="K18" i="15" s="1"/>
  <c r="X34" i="13"/>
  <c r="X35" i="13" s="1"/>
  <c r="X36" i="13" s="1"/>
  <c r="X37" i="13" s="1"/>
  <c r="H19" i="15"/>
  <c r="Y40" i="10"/>
  <c r="X40" i="10"/>
  <c r="X43" i="13"/>
  <c r="Y43" i="13"/>
  <c r="X31" i="10"/>
  <c r="G1" i="3"/>
  <c r="F9" i="4"/>
  <c r="F5" i="1"/>
  <c r="I5" i="1" s="1"/>
  <c r="B7" i="1" s="1"/>
  <c r="B9" i="1" s="1"/>
  <c r="B6" i="1"/>
  <c r="Y31" i="10" l="1"/>
  <c r="Y37" i="10" s="1"/>
  <c r="Y38" i="10" s="1"/>
  <c r="Y34" i="13"/>
  <c r="Y40" i="13" s="1"/>
  <c r="Y41" i="13" s="1"/>
  <c r="Y44" i="13" s="1"/>
  <c r="K19" i="15"/>
  <c r="K29" i="13"/>
  <c r="N19" i="15" s="1"/>
  <c r="X40" i="13"/>
  <c r="X41" i="13" s="1"/>
  <c r="X44" i="13" s="1"/>
  <c r="X45" i="13" s="1"/>
  <c r="X37" i="10"/>
  <c r="X38" i="10" s="1"/>
  <c r="X41" i="10" s="1"/>
  <c r="X32" i="10"/>
  <c r="X33" i="10" s="1"/>
  <c r="X34" i="10" s="1"/>
  <c r="G30" i="10"/>
  <c r="G56" i="10" s="1"/>
  <c r="I30" i="10"/>
  <c r="I56" i="10" s="1"/>
  <c r="Y32" i="10" l="1"/>
  <c r="Y33" i="10" s="1"/>
  <c r="Y34" i="10" s="1"/>
  <c r="Y39" i="10" s="1"/>
  <c r="Y35" i="13"/>
  <c r="Y36" i="13" s="1"/>
  <c r="Y37" i="13" s="1"/>
  <c r="Y45" i="13" s="1"/>
  <c r="C5" i="4"/>
  <c r="C6" i="3" s="1"/>
  <c r="W33" i="13"/>
  <c r="G31" i="13"/>
  <c r="H20" i="15" s="1"/>
  <c r="X42" i="13"/>
  <c r="I31" i="13"/>
  <c r="I33" i="13" s="1"/>
  <c r="Y41" i="10"/>
  <c r="X39" i="10"/>
  <c r="X42" i="10"/>
  <c r="G32" i="10"/>
  <c r="I32" i="10"/>
  <c r="E6" i="3" l="1"/>
  <c r="C6" i="14"/>
  <c r="C8" i="14" s="1"/>
  <c r="E8" i="14" s="1"/>
  <c r="Y42" i="13"/>
  <c r="Y42" i="10"/>
  <c r="G63" i="13"/>
  <c r="G72" i="13" s="1"/>
  <c r="H37" i="15" s="1"/>
  <c r="I63" i="13"/>
  <c r="I72" i="13" s="1"/>
  <c r="K37" i="15" s="1"/>
  <c r="K20" i="15"/>
  <c r="G33" i="13"/>
  <c r="C8" i="3"/>
  <c r="C14" i="3" s="1"/>
  <c r="K36" i="15" l="1"/>
  <c r="E6" i="14"/>
  <c r="H36" i="15"/>
  <c r="C14" i="14"/>
  <c r="E8" i="3"/>
  <c r="C10" i="3" s="1"/>
  <c r="C16" i="3" s="1"/>
  <c r="C22" i="3" s="1"/>
  <c r="C10" i="14" l="1"/>
  <c r="C16" i="14" s="1"/>
  <c r="C22" i="14" s="1"/>
  <c r="C18" i="3"/>
  <c r="C9" i="4" s="1"/>
  <c r="K33" i="13" s="1"/>
  <c r="C18" i="14" l="1"/>
  <c r="K35" i="13"/>
  <c r="N22" i="15" s="1"/>
  <c r="N21" i="15"/>
  <c r="K32" i="10"/>
  <c r="G34" i="10" s="1"/>
  <c r="X43" i="10" s="1"/>
  <c r="X44" i="10" s="1"/>
  <c r="G36" i="10" s="1"/>
  <c r="X50" i="10" s="1"/>
  <c r="G58" i="10" s="1"/>
  <c r="G61" i="10" s="1"/>
  <c r="G63" i="10" s="1"/>
  <c r="Y46" i="13"/>
  <c r="Y47" i="13" s="1"/>
  <c r="X46" i="13"/>
  <c r="X47" i="13" s="1"/>
  <c r="I37" i="13" l="1"/>
  <c r="K23" i="15" s="1"/>
  <c r="G37" i="13"/>
  <c r="G43" i="13" s="1"/>
  <c r="G62" i="10"/>
  <c r="G64" i="10" s="1"/>
  <c r="I34" i="10"/>
  <c r="Y43" i="10" s="1"/>
  <c r="Y44" i="10" s="1"/>
  <c r="I36" i="10" s="1"/>
  <c r="Y50" i="10" s="1"/>
  <c r="I58" i="10" s="1"/>
  <c r="I61" i="10" s="1"/>
  <c r="I63" i="10" s="1"/>
  <c r="X53" i="13"/>
  <c r="G65" i="13" s="1"/>
  <c r="G68" i="13" s="1"/>
  <c r="Y53" i="13"/>
  <c r="I65" i="13" s="1"/>
  <c r="I43" i="13" l="1"/>
  <c r="K27" i="15" s="1"/>
  <c r="H23" i="15"/>
  <c r="G74" i="13"/>
  <c r="H38" i="15" s="1"/>
  <c r="H27" i="15"/>
  <c r="I62" i="10"/>
  <c r="I64" i="10" s="1"/>
  <c r="G65" i="10" s="1"/>
  <c r="G66" i="10" s="1"/>
  <c r="G69" i="13"/>
  <c r="I74" i="13" l="1"/>
  <c r="K38" i="15" s="1"/>
  <c r="I65" i="10"/>
  <c r="I75" i="13" l="1"/>
  <c r="G75" i="13"/>
  <c r="I66" i="10"/>
  <c r="I68" i="10" s="1"/>
  <c r="I76" i="13" l="1"/>
  <c r="I78" i="13" s="1"/>
  <c r="I81" i="13" s="1"/>
  <c r="G76" i="13"/>
  <c r="G78" i="13" s="1"/>
  <c r="G81" i="13" s="1"/>
  <c r="G68" i="10"/>
  <c r="G83" i="13" s="1"/>
  <c r="I83" i="13"/>
  <c r="I69" i="10"/>
  <c r="I85" i="13" l="1"/>
  <c r="K39" i="15" s="1"/>
  <c r="I77" i="13"/>
  <c r="M79" i="13"/>
  <c r="G77" i="13"/>
  <c r="G85" i="13"/>
  <c r="H39" i="15" s="1"/>
  <c r="G69" i="10"/>
  <c r="G87" i="13" l="1"/>
  <c r="I87" i="13"/>
</calcChain>
</file>

<file path=xl/sharedStrings.xml><?xml version="1.0" encoding="utf-8"?>
<sst xmlns="http://schemas.openxmlformats.org/spreadsheetml/2006/main" count="411" uniqueCount="243">
  <si>
    <t>Excess</t>
  </si>
  <si>
    <t>Schedule</t>
  </si>
  <si>
    <t>Actual</t>
  </si>
  <si>
    <t>CombGross</t>
  </si>
  <si>
    <t>One</t>
  </si>
  <si>
    <t>Two</t>
  </si>
  <si>
    <t>Three</t>
  </si>
  <si>
    <t>Four</t>
  </si>
  <si>
    <t>Five</t>
  </si>
  <si>
    <t>SixMore</t>
  </si>
  <si>
    <t>Amount for Excess</t>
  </si>
  <si>
    <t>Final Amount</t>
  </si>
  <si>
    <t>CGI</t>
  </si>
  <si>
    <t>Kids</t>
  </si>
  <si>
    <t xml:space="preserve"> </t>
  </si>
  <si>
    <t>Diff</t>
  </si>
  <si>
    <t>Spread</t>
  </si>
  <si>
    <t>Amt Over</t>
  </si>
  <si>
    <t>BSO</t>
  </si>
  <si>
    <t>Inc BSO</t>
  </si>
  <si>
    <t>Diff High and Low</t>
  </si>
  <si>
    <t>Amount Over</t>
  </si>
  <si>
    <t>Low</t>
  </si>
  <si>
    <t>High</t>
  </si>
  <si>
    <t>Inc</t>
  </si>
  <si>
    <t>Total</t>
  </si>
  <si>
    <t>Number of Children</t>
  </si>
  <si>
    <t>Actual CGI</t>
  </si>
  <si>
    <t>Basic Support Obligation</t>
  </si>
  <si>
    <t>low</t>
  </si>
  <si>
    <t>high</t>
  </si>
  <si>
    <t>diff</t>
  </si>
  <si>
    <t>amt over</t>
  </si>
  <si>
    <t>inc</t>
  </si>
  <si>
    <t>Recommended CS Order</t>
  </si>
  <si>
    <t>Paying Parent's Adjustment</t>
  </si>
  <si>
    <t>Each Parent's Share Total Ob</t>
  </si>
  <si>
    <t>Each Parent's Share of Adj</t>
  </si>
  <si>
    <t>Total Adj</t>
  </si>
  <si>
    <t>Minus Extraordinary Adj</t>
  </si>
  <si>
    <t>Extraordinary Expenses</t>
  </si>
  <si>
    <t>Extraordinary Medical Exp</t>
  </si>
  <si>
    <t>Health Insurance Premiums</t>
  </si>
  <si>
    <t>Education Related Child Care</t>
  </si>
  <si>
    <t>Work Related Child Care</t>
  </si>
  <si>
    <t>Adjustments</t>
  </si>
  <si>
    <t>Low Income Adj</t>
  </si>
  <si>
    <t>Parent's Share of BSO</t>
  </si>
  <si>
    <t>Basic Combined Obligation</t>
  </si>
  <si>
    <t>% Share of Income</t>
  </si>
  <si>
    <t>Monthly Adj Gross Income</t>
  </si>
  <si>
    <t>Minus ordered educ cont</t>
  </si>
  <si>
    <t>Minus legal responsibility</t>
  </si>
  <si>
    <t>Minus ordered CS Payments</t>
  </si>
  <si>
    <t>Minus Maintenance Paid</t>
  </si>
  <si>
    <t>Plus Maintenance Received</t>
  </si>
  <si>
    <t>Monthly Gross Income</t>
  </si>
  <si>
    <t>Parent with &gt;272</t>
  </si>
  <si>
    <t>Combined</t>
  </si>
  <si>
    <t>Father</t>
  </si>
  <si>
    <t>Mother</t>
  </si>
  <si>
    <t>Mom</t>
  </si>
  <si>
    <t>Dad</t>
  </si>
  <si>
    <t>1 is NCP</t>
  </si>
  <si>
    <t>AGO</t>
  </si>
  <si>
    <t>If AGO is &lt;1850 then 1</t>
  </si>
  <si>
    <t>Use adj if here</t>
  </si>
  <si>
    <t>x .4</t>
  </si>
  <si>
    <t>if &gt;0 adj</t>
  </si>
  <si>
    <t>Extra Children</t>
  </si>
  <si>
    <t>Use Low Inc Adj or Not</t>
  </si>
  <si>
    <t>Total Premium</t>
  </si>
  <si>
    <t>Children's Portion</t>
  </si>
  <si>
    <t># Persons Covered</t>
  </si>
  <si>
    <t>No of Kids</t>
  </si>
  <si>
    <t>Legal Respnsibility</t>
  </si>
  <si>
    <t>Gross</t>
  </si>
  <si>
    <t>Min</t>
  </si>
  <si>
    <t>LIA</t>
  </si>
  <si>
    <t>LIA Start</t>
  </si>
  <si>
    <t>Per Kid</t>
  </si>
  <si>
    <t># of Kids</t>
  </si>
  <si>
    <t>Expenses</t>
  </si>
  <si>
    <t>Earned Income</t>
  </si>
  <si>
    <t>Line</t>
  </si>
  <si>
    <t>Smallest 3,4</t>
  </si>
  <si>
    <t>n/a</t>
  </si>
  <si>
    <t>Decimal</t>
  </si>
  <si>
    <t>Annual</t>
  </si>
  <si>
    <t>Federal Tax Cr</t>
  </si>
  <si>
    <t>lower of LIA or Hypothetical Order</t>
  </si>
  <si>
    <t>rounded</t>
  </si>
  <si>
    <t>Shared Physical Care Supp Obl</t>
  </si>
  <si>
    <t>Each Parent's Portion of SPCSO</t>
  </si>
  <si>
    <t>Overnights With Each Parent</t>
  </si>
  <si>
    <t>Percentage Time With Each Parent</t>
  </si>
  <si>
    <t>Supp Ob For Time w/Other Parent</t>
  </si>
  <si>
    <t>Adj Paid in Excess of Fair Share</t>
  </si>
  <si>
    <t>Each Parent's Adj Support Obligation</t>
  </si>
  <si>
    <t>which is paying parent?</t>
  </si>
  <si>
    <t>1 if paying parent</t>
  </si>
  <si>
    <t>Worksheet A</t>
  </si>
  <si>
    <t>Recommended CS Order - Worksht B</t>
  </si>
  <si>
    <t>&gt;1100</t>
  </si>
  <si>
    <t xml:space="preserve"> if &lt; 1100, Min</t>
  </si>
  <si>
    <t>Resp for Children Outside the Home</t>
  </si>
  <si>
    <t>Hypothetical Order</t>
  </si>
  <si>
    <t xml:space="preserve">          Amount Paid</t>
  </si>
  <si>
    <t xml:space="preserve">          No of Children</t>
  </si>
  <si>
    <t xml:space="preserve">Adjustment to AGI </t>
  </si>
  <si>
    <t>Outside the Home</t>
  </si>
  <si>
    <t>Minus Adjustment for Children OTH</t>
  </si>
  <si>
    <t>Paid</t>
  </si>
  <si>
    <t xml:space="preserve">  DISTRIC COURT , </t>
  </si>
  <si>
    <t>IV-D CASE</t>
  </si>
  <si>
    <t>CASE NO.</t>
  </si>
  <si>
    <t>COURT ROOM/DIVISION</t>
  </si>
  <si>
    <t>WORKSHEET B -  CHILD SUPPORT OBLIGATION: SHARED PHYSICAL CARE</t>
  </si>
  <si>
    <t>Obligee</t>
  </si>
  <si>
    <t>Obligor</t>
  </si>
  <si>
    <t>* Rows 12- 39 will not be cleared using this button,</t>
  </si>
  <si>
    <t>Children</t>
  </si>
  <si>
    <t>Date of Birth</t>
  </si>
  <si>
    <t>MOTHER</t>
  </si>
  <si>
    <t>FATHER</t>
  </si>
  <si>
    <t>COMBINED</t>
  </si>
  <si>
    <t>1. MONTHLY GROSS INCOME</t>
  </si>
  <si>
    <r>
      <rPr>
        <b/>
        <sz val="16"/>
        <color theme="1"/>
        <rFont val="Cambria"/>
        <family val="1"/>
        <scheme val="major"/>
      </rPr>
      <t xml:space="preserve">a. </t>
    </r>
    <r>
      <rPr>
        <sz val="16"/>
        <color theme="1"/>
        <rFont val="Cambria"/>
        <family val="1"/>
        <scheme val="major"/>
      </rPr>
      <t>Plus maintance received</t>
    </r>
  </si>
  <si>
    <r>
      <rPr>
        <b/>
        <sz val="16"/>
        <color theme="1"/>
        <rFont val="Cambria"/>
        <family val="1"/>
        <scheme val="major"/>
      </rPr>
      <t>b</t>
    </r>
    <r>
      <rPr>
        <sz val="16"/>
        <color theme="1"/>
        <rFont val="Cambria"/>
        <family val="1"/>
        <scheme val="major"/>
      </rPr>
      <t>. Minus maintenance paid</t>
    </r>
  </si>
  <si>
    <r>
      <rPr>
        <b/>
        <sz val="16"/>
        <color theme="1"/>
        <rFont val="Cambria"/>
        <family val="1"/>
        <scheme val="major"/>
      </rPr>
      <t>c.</t>
    </r>
    <r>
      <rPr>
        <sz val="16"/>
        <color theme="1"/>
        <rFont val="Cambria"/>
        <family val="1"/>
        <scheme val="major"/>
      </rPr>
      <t xml:space="preserve"> Ordered child support payments for other children §14-10-15(6)(a)(I),C.R.S</t>
    </r>
  </si>
  <si>
    <r>
      <rPr>
        <b/>
        <sz val="16"/>
        <color theme="1"/>
        <rFont val="Cambria"/>
        <family val="1"/>
        <scheme val="major"/>
      </rPr>
      <t>e.</t>
    </r>
    <r>
      <rPr>
        <sz val="16"/>
        <color theme="1"/>
        <rFont val="Cambria"/>
        <family val="1"/>
        <scheme val="major"/>
      </rPr>
      <t xml:space="preserve"> Minus paid for other children without order §14-10-115(6)(a)(III),C.R.S (/)</t>
    </r>
  </si>
  <si>
    <r>
      <rPr>
        <b/>
        <sz val="16"/>
        <color theme="1"/>
        <rFont val="Cambria"/>
        <family val="1"/>
        <scheme val="major"/>
      </rPr>
      <t>f.</t>
    </r>
    <r>
      <rPr>
        <sz val="16"/>
        <color theme="1"/>
        <rFont val="Cambria"/>
        <family val="1"/>
        <scheme val="major"/>
      </rPr>
      <t xml:space="preserve"> Subtract ordered post-secondary education contributions **</t>
    </r>
  </si>
  <si>
    <t xml:space="preserve">2. MONTHLY ADJUSTED GROSS INCOME </t>
  </si>
  <si>
    <r>
      <rPr>
        <b/>
        <sz val="16"/>
        <color theme="1"/>
        <rFont val="Cambria"/>
        <family val="1"/>
        <scheme val="major"/>
      </rPr>
      <t xml:space="preserve">3. EACH PARENT'S PERCENTAGE SHARE OF INCOME </t>
    </r>
    <r>
      <rPr>
        <sz val="16"/>
        <color theme="1"/>
        <rFont val="Cambria"/>
        <family val="1"/>
        <scheme val="major"/>
      </rPr>
      <t>(Each parent's income from line 2 divided by Combined Income)</t>
    </r>
  </si>
  <si>
    <r>
      <t xml:space="preserve">4. BASIC CHILD SUPPORT OBLIGATION </t>
    </r>
    <r>
      <rPr>
        <sz val="16"/>
        <color theme="1"/>
        <rFont val="Cambria"/>
        <family val="1"/>
        <scheme val="major"/>
      </rPr>
      <t>(Apply line 2 Combined column to Child Support Schedule.)</t>
    </r>
  </si>
  <si>
    <r>
      <t xml:space="preserve">5. SHARED SUPPORT OBLIGATION </t>
    </r>
    <r>
      <rPr>
        <sz val="16"/>
        <color theme="1"/>
        <rFont val="Cambria"/>
        <family val="1"/>
        <scheme val="major"/>
      </rPr>
      <t>(Line 4 times 1.5)</t>
    </r>
  </si>
  <si>
    <r>
      <t xml:space="preserve">6. EACH PARENT'S PORTION OF SUPPORT OBLIGATION </t>
    </r>
    <r>
      <rPr>
        <sz val="16"/>
        <color theme="1"/>
        <rFont val="Cambria"/>
        <family val="1"/>
        <scheme val="major"/>
      </rPr>
      <t>(Line 3 times Line 5 for each parent)</t>
    </r>
  </si>
  <si>
    <r>
      <t>7. OVERNIGHTS WITH EACH PARENT</t>
    </r>
    <r>
      <rPr>
        <sz val="16"/>
        <color theme="1"/>
        <rFont val="Cambria"/>
        <family val="1"/>
        <scheme val="major"/>
      </rPr>
      <t xml:space="preserve"> (Must total 365)</t>
    </r>
  </si>
  <si>
    <t>STOP HERE IF LINE 7 IS LESS THAN 93 FOR EITHER PARENT, IF SO, USE WORKSHEET A.</t>
  </si>
  <si>
    <r>
      <t xml:space="preserve">9. SUPPORT OBLIGATION FOR TIME WITH OTHER PARENT </t>
    </r>
    <r>
      <rPr>
        <sz val="16"/>
        <color theme="1"/>
        <rFont val="Cambria"/>
        <family val="1"/>
        <scheme val="major"/>
      </rPr>
      <t>(Line 6 times other parent's Line 8)</t>
    </r>
  </si>
  <si>
    <r>
      <t xml:space="preserve">10. ADJUSTMENTS </t>
    </r>
    <r>
      <rPr>
        <sz val="16"/>
        <color theme="1"/>
        <rFont val="Cambria"/>
        <family val="1"/>
        <scheme val="major"/>
      </rPr>
      <t>(Expenses paid directly by each parent)</t>
    </r>
  </si>
  <si>
    <r>
      <t xml:space="preserve">a. </t>
    </r>
    <r>
      <rPr>
        <sz val="16"/>
        <color theme="1"/>
        <rFont val="Cambria"/>
        <family val="1"/>
        <scheme val="major"/>
      </rPr>
      <t>Work-related Child Care- Actual costs minus Federal Tax Credit
    pursuant to §14-10-115(9), C.R.S (0.00/0.00)</t>
    </r>
  </si>
  <si>
    <r>
      <rPr>
        <b/>
        <sz val="16"/>
        <color theme="1"/>
        <rFont val="Cambria"/>
        <family val="1"/>
        <scheme val="major"/>
      </rPr>
      <t>b</t>
    </r>
    <r>
      <rPr>
        <sz val="16"/>
        <color theme="1"/>
        <rFont val="Cambria"/>
        <family val="1"/>
        <scheme val="major"/>
      </rPr>
      <t>. Education-related Child Care pursuant to §14-10-115(9), C.R.S</t>
    </r>
  </si>
  <si>
    <r>
      <t xml:space="preserve">c. </t>
    </r>
    <r>
      <rPr>
        <sz val="16"/>
        <color theme="1"/>
        <rFont val="Cambria"/>
        <family val="1"/>
        <scheme val="major"/>
      </rPr>
      <t>Health Insurance premium costs-</t>
    </r>
    <r>
      <rPr>
        <b/>
        <sz val="16"/>
        <color theme="1"/>
        <rFont val="Cambria"/>
        <family val="1"/>
        <scheme val="major"/>
      </rPr>
      <t xml:space="preserve">  </t>
    </r>
    <r>
      <rPr>
        <sz val="16"/>
        <color theme="1"/>
        <rFont val="Cambria"/>
        <family val="1"/>
        <scheme val="major"/>
      </rPr>
      <t>Children's portion only pursuant to §14-10-115(10), C.R.S (See Page 2 for calculation worksheet)</t>
    </r>
  </si>
  <si>
    <r>
      <t xml:space="preserve">d. </t>
    </r>
    <r>
      <rPr>
        <sz val="16"/>
        <color theme="1"/>
        <rFont val="Cambria"/>
        <family val="1"/>
        <scheme val="major"/>
      </rPr>
      <t>Extraordinary Medical Expenses Unisured Only pursuant to §14-10-115(10), C.R.S</t>
    </r>
  </si>
  <si>
    <r>
      <t xml:space="preserve">e. </t>
    </r>
    <r>
      <rPr>
        <sz val="16"/>
        <color theme="1"/>
        <rFont val="Cambria"/>
        <family val="1"/>
        <scheme val="major"/>
      </rPr>
      <t>Extraordinary Expenses Agreed to by parents or by order of the court pursuant §14-10-115(11)(a), C.R.S</t>
    </r>
  </si>
  <si>
    <r>
      <t xml:space="preserve">f. </t>
    </r>
    <r>
      <rPr>
        <sz val="16"/>
        <color theme="1"/>
        <rFont val="Cambria"/>
        <family val="1"/>
        <scheme val="major"/>
      </rPr>
      <t>Extraordinary Adjustments pursuant to §14-10-115(11)(b), C.R.S</t>
    </r>
  </si>
  <si>
    <r>
      <t xml:space="preserve">12. EACH PARENT'S FAIR SHARE OF ADJUSTMENTS. </t>
    </r>
    <r>
      <rPr>
        <sz val="16"/>
        <color theme="1"/>
        <rFont val="Cambria"/>
        <family val="1"/>
        <scheme val="major"/>
      </rPr>
      <t>(Line 11 Combined column times line 3 for each parent)</t>
    </r>
  </si>
  <si>
    <r>
      <t xml:space="preserve">13. ADJUSTMENTS PAID IN EXCESS OF FAIR SHARE. </t>
    </r>
    <r>
      <rPr>
        <sz val="16"/>
        <color theme="1"/>
        <rFont val="Cambria"/>
        <family val="1"/>
        <scheme val="major"/>
      </rPr>
      <t>(Line 11 combined column times Lines 3 for each parent)</t>
    </r>
  </si>
  <si>
    <r>
      <t xml:space="preserve">14. PAYING PARENT'S ADJUSTED SUPPORT OBLIGATION </t>
    </r>
    <r>
      <rPr>
        <sz val="16"/>
        <color theme="1"/>
        <rFont val="Cambria"/>
        <family val="1"/>
        <scheme val="major"/>
      </rPr>
      <t>(Line 9 mius Line 13)</t>
    </r>
  </si>
  <si>
    <r>
      <t>15. RECOMMENDED CHILD SUPPORT ORDER **</t>
    </r>
    <r>
      <rPr>
        <sz val="16"/>
        <color theme="1"/>
        <rFont val="Cambria"/>
        <family val="1"/>
        <scheme val="major"/>
      </rPr>
      <t>(Subtract lesser amt from greater amount in Line 14 and enter result under greater amount)</t>
    </r>
  </si>
  <si>
    <t>CSE819B (07/27/2018)</t>
  </si>
  <si>
    <t>Comments</t>
  </si>
  <si>
    <t>If imputed income is used in the calculation of this worksheet, the preparer confirms that the factors are set for in 9 CCR 2504-1,6,707.1 C have been considered.</t>
  </si>
  <si>
    <t>* The children reside with one parent for 273 or more overnights per year. If this is not the case, use Worksheet B.</t>
  </si>
  <si>
    <t>** This adjustment  applies only to modification of child support orders entered between 07/01/91 and 07/01/97 that provide for post-secondary education expenses pursuant to §14-10-115(15)©,C.R.S</t>
  </si>
  <si>
    <t xml:space="preserve">DATE: </t>
  </si>
  <si>
    <t>HEATH INSURANCE PREMIUM CALCULATION</t>
  </si>
  <si>
    <t>If the actual amount of the health insurance premium is attributable to the child(ren) who is the subject of this order is not available or cannot be verified, the total cost of the premium should be divided by the number of persons covered by the policy to determine a per person cost.  This amount is then multiplied by the number of children who are the subject of this order and are covered by the policy. This amount is then entered on line 6c on page one of this form.</t>
  </si>
  <si>
    <t> ÷</t>
  </si>
  <si>
    <t>X</t>
  </si>
  <si>
    <t>=</t>
  </si>
  <si>
    <t>Number of Persons Covered by the Policy</t>
  </si>
  <si>
    <t>Per  Person
Cost</t>
  </si>
  <si>
    <t>Number of Children Who are the Subject of the Order</t>
  </si>
  <si>
    <t>Children's Portion of Cost of Heath Insurance Premium (Enter on line 10c)</t>
  </si>
  <si>
    <r>
      <t xml:space="preserve">8. PERCENTAGE OF TIME WITH EACH PARENT </t>
    </r>
    <r>
      <rPr>
        <sz val="16"/>
        <color theme="1"/>
        <rFont val="Cambria"/>
        <family val="1"/>
        <scheme val="major"/>
      </rPr>
      <t>(Line 7 ÷ by 365)</t>
    </r>
  </si>
  <si>
    <t xml:space="preserve">    Rows 12- 39 will clear only when using the "New Form Button" on "Worsheet B" tab</t>
  </si>
  <si>
    <t xml:space="preserve">Prepared By: </t>
  </si>
  <si>
    <t>ADAMS COUNTY, COLORADO</t>
  </si>
  <si>
    <t>ALAMOSA COUNTY, COLORADO</t>
  </si>
  <si>
    <t>ARAPAHOE COUNTY, COLORADO</t>
  </si>
  <si>
    <t>ARCHULETA COUNTY, COLORADO</t>
  </si>
  <si>
    <t>BACA COUNTY, COLORADO</t>
  </si>
  <si>
    <t>BENT COUNTY, COLORADO</t>
  </si>
  <si>
    <t>BOULDER COUNTY, COLORADO</t>
  </si>
  <si>
    <t>BROOMFIELD COUNTY, COLORADO</t>
  </si>
  <si>
    <t>CHAFFEE COUNTY, COLORADO</t>
  </si>
  <si>
    <t>CHEYENNE COUNTY, COLORADO</t>
  </si>
  <si>
    <t>CLEAR CREEK COUNTY, COLORADO</t>
  </si>
  <si>
    <t>CONEJOS COUNTY, COLORADO</t>
  </si>
  <si>
    <t>COSTILLA COUNTY, COLORADO</t>
  </si>
  <si>
    <t>CROWLEY COUNTY, COLORADO</t>
  </si>
  <si>
    <t>CUSTER COUNTY, COLORADO</t>
  </si>
  <si>
    <t>DELTA COUNTY, COLORADO</t>
  </si>
  <si>
    <t>DENVER COUNTY, COLORADO</t>
  </si>
  <si>
    <t>DOLORES COUNTY, COLORADO</t>
  </si>
  <si>
    <t>DOUGLAS COUNTY, COLORADO</t>
  </si>
  <si>
    <t>EAGLE COUNTY, COLORADO</t>
  </si>
  <si>
    <t>ELBERT COUNTY, COLORADO</t>
  </si>
  <si>
    <t>EL PASO COUNTY, COLORADO</t>
  </si>
  <si>
    <t>FREMONT COUNTY, COLORADO</t>
  </si>
  <si>
    <t>GARFIELD COUNTY, COLORADO</t>
  </si>
  <si>
    <t>GILPIN COUNTY, COLORADO</t>
  </si>
  <si>
    <t>GRAND COUNTY, COLORADO</t>
  </si>
  <si>
    <t>GUNNISON COUNTY, COLORADO</t>
  </si>
  <si>
    <t>HINSDALE COUNTY, COLORADO</t>
  </si>
  <si>
    <t>HUERFANO COUNTY, COLORADO</t>
  </si>
  <si>
    <t>JACKSON COUNTY, COLORADO</t>
  </si>
  <si>
    <t>JEFFERSON COUNTY, COLORADO</t>
  </si>
  <si>
    <t>KIOWA COUNTY, COLORADO</t>
  </si>
  <si>
    <t>LAKE COUNTY, COLORADO</t>
  </si>
  <si>
    <t>LA PLATA COUNTY, COLORADO</t>
  </si>
  <si>
    <t>LARIMER COUNTY, COLORADO</t>
  </si>
  <si>
    <t>LAS ANIMAS COUNTY, COLORADO</t>
  </si>
  <si>
    <t>LINCOLN COUNTY, COLORADO</t>
  </si>
  <si>
    <t>LOGAN COUNTY, COLORADO</t>
  </si>
  <si>
    <t>MESA COUNTY, COLORADO</t>
  </si>
  <si>
    <t>MINERAL COUNTY, COLORADO</t>
  </si>
  <si>
    <t>MOFFAT COUNTY, COLORADO</t>
  </si>
  <si>
    <t>MONTEZUMA COUNTY, COLORADO</t>
  </si>
  <si>
    <t>MONTROSE COUNTY, COLORADO</t>
  </si>
  <si>
    <t>MORGAN COUNTY, COLORADO</t>
  </si>
  <si>
    <t>OTERO COUNTY, COLORADO</t>
  </si>
  <si>
    <t>OURAY COUNTY, COLORADO</t>
  </si>
  <si>
    <t>PARK COUNTY, COLORADO</t>
  </si>
  <si>
    <t>PHILIPS COUNTY, COLORADO</t>
  </si>
  <si>
    <t>PITKIN COUNTY, COLORADO</t>
  </si>
  <si>
    <t>PROWERS COUNTY, COLORADO</t>
  </si>
  <si>
    <t>PUEBLO COUNTY, COLORADO</t>
  </si>
  <si>
    <t>RIO BLANCO COUNTY, COLORADO</t>
  </si>
  <si>
    <t>RIO GRANDE COUNTY, COLORADO</t>
  </si>
  <si>
    <t>ROUTT COUNTY, COLORADO</t>
  </si>
  <si>
    <t>SAGUACHE COUNTY, COLORADO</t>
  </si>
  <si>
    <t>SAN JUAN COUNTY, COLORADO</t>
  </si>
  <si>
    <t>SAN MIGUEL COUNTY, COLORADO</t>
  </si>
  <si>
    <t>SEDGWICH COUNTY, COLORADO</t>
  </si>
  <si>
    <t>SUMMIT COUNTY, COLORADO</t>
  </si>
  <si>
    <t>TELLER COUNTY, COLORADO</t>
  </si>
  <si>
    <t>WASHINGTON COUNTY, COLORADO</t>
  </si>
  <si>
    <t>WELD COUNTY, COLORADO</t>
  </si>
  <si>
    <t>YUMA COUNTY, COLORADO</t>
  </si>
  <si>
    <t>.</t>
  </si>
  <si>
    <t>a.</t>
  </si>
  <si>
    <t>b.</t>
  </si>
  <si>
    <t>c.</t>
  </si>
  <si>
    <t>d.</t>
  </si>
  <si>
    <t>e.</t>
  </si>
  <si>
    <t>f.</t>
  </si>
  <si>
    <t>Worksheet 'B' 2016</t>
  </si>
  <si>
    <r>
      <t xml:space="preserve">Worksheet A  2016
</t>
    </r>
    <r>
      <rPr>
        <b/>
        <i/>
        <sz val="12"/>
        <color theme="1"/>
        <rFont val="Calibri"/>
        <family val="2"/>
        <scheme val="minor"/>
      </rPr>
      <t>(NCP with&gt; 92 Overnights)</t>
    </r>
  </si>
  <si>
    <r>
      <rPr>
        <b/>
        <sz val="16"/>
        <color theme="1"/>
        <rFont val="Cambria"/>
        <family val="1"/>
        <scheme val="major"/>
      </rPr>
      <t>d</t>
    </r>
    <r>
      <rPr>
        <sz val="16"/>
        <color theme="1"/>
        <rFont val="Cambria"/>
        <family val="1"/>
        <scheme val="major"/>
      </rPr>
      <t>. Legal responsibility for children not of this marriage/relationship  §14-10-115(6)(a)(II),C.R.S (0/0)</t>
    </r>
  </si>
  <si>
    <r>
      <t xml:space="preserve">11. TOTAL ADJUSTMENTS </t>
    </r>
    <r>
      <rPr>
        <sz val="16"/>
        <color theme="1"/>
        <rFont val="Cambria"/>
        <family val="1"/>
        <scheme val="major"/>
      </rPr>
      <t>(For each column, add 10a, 10b, 10c, 10d, and 10e. Subtract line 10f. Add two totals for combined amount)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</si>
</sst>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_);\(0\)"/>
    <numFmt numFmtId="165" formatCode="_(* #,##0_);_(* \(#,##0\);_(* &quot;-&quot;??_);_(@_)"/>
    <numFmt numFmtId="166" formatCode="."/>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1"/>
      <name val="Calibri"/>
      <family val="2"/>
      <scheme val="minor"/>
    </font>
    <font>
      <sz val="16"/>
      <color theme="1"/>
      <name val="Cambria"/>
      <family val="1"/>
      <scheme val="major"/>
    </font>
    <font>
      <sz val="18"/>
      <color theme="1"/>
      <name val="Cambria"/>
      <family val="1"/>
      <scheme val="major"/>
    </font>
    <font>
      <sz val="20"/>
      <color theme="1"/>
      <name val="Cambria"/>
      <family val="1"/>
      <scheme val="major"/>
    </font>
    <font>
      <b/>
      <sz val="20"/>
      <color theme="1"/>
      <name val="Cambria"/>
      <family val="1"/>
      <scheme val="major"/>
    </font>
    <font>
      <i/>
      <sz val="20"/>
      <color theme="1"/>
      <name val="Cambria"/>
      <family val="1"/>
      <scheme val="major"/>
    </font>
    <font>
      <sz val="13"/>
      <color theme="1"/>
      <name val="Cambria"/>
      <family val="1"/>
      <scheme val="major"/>
    </font>
    <font>
      <b/>
      <sz val="16"/>
      <color theme="1"/>
      <name val="Cambria"/>
      <family val="1"/>
      <scheme val="major"/>
    </font>
    <font>
      <b/>
      <sz val="13"/>
      <color theme="1"/>
      <name val="Cambria"/>
      <family val="1"/>
      <scheme val="major"/>
    </font>
    <font>
      <b/>
      <sz val="18"/>
      <color theme="1"/>
      <name val="Cambria"/>
      <family val="1"/>
      <scheme val="major"/>
    </font>
    <font>
      <sz val="14"/>
      <color theme="1"/>
      <name val="Cambria"/>
      <family val="1"/>
      <scheme val="major"/>
    </font>
    <font>
      <i/>
      <sz val="14"/>
      <color theme="1"/>
      <name val="Cambria"/>
      <family val="1"/>
      <scheme val="major"/>
    </font>
    <font>
      <b/>
      <i/>
      <sz val="18"/>
      <color theme="1"/>
      <name val="Cambria"/>
      <family val="1"/>
      <scheme val="major"/>
    </font>
    <font>
      <b/>
      <u/>
      <sz val="18"/>
      <color theme="1"/>
      <name val="Cambria"/>
      <family val="1"/>
      <scheme val="major"/>
    </font>
    <font>
      <sz val="18"/>
      <color rgb="FF222222"/>
      <name val="Cambria"/>
      <family val="1"/>
      <scheme val="major"/>
    </font>
    <font>
      <sz val="12"/>
      <color theme="1"/>
      <name val="Cambria"/>
      <family val="1"/>
      <scheme val="major"/>
    </font>
    <font>
      <sz val="12"/>
      <color theme="0"/>
      <name val="Calibri"/>
      <family val="2"/>
      <scheme val="minor"/>
    </font>
    <font>
      <sz val="12"/>
      <color theme="0" tint="-0.249977111117893"/>
      <name val="Calibri"/>
      <family val="2"/>
      <scheme val="minor"/>
    </font>
    <font>
      <b/>
      <sz val="12"/>
      <color theme="0"/>
      <name val="Calibri"/>
      <family val="2"/>
      <scheme val="minor"/>
    </font>
    <font>
      <b/>
      <sz val="12"/>
      <name val="Calibri"/>
      <family val="2"/>
      <scheme val="minor"/>
    </font>
    <font>
      <b/>
      <sz val="14"/>
      <color theme="1"/>
      <name val="Calibri"/>
      <family val="2"/>
      <scheme val="minor"/>
    </font>
    <font>
      <sz val="14"/>
      <color theme="1"/>
      <name val="Calibri"/>
      <family val="2"/>
      <scheme val="minor"/>
    </font>
    <font>
      <b/>
      <i/>
      <sz val="12"/>
      <color theme="1"/>
      <name val="Calibri"/>
      <family val="2"/>
      <scheme val="minor"/>
    </font>
    <font>
      <sz val="20"/>
      <color theme="1"/>
      <name val="Calibri"/>
      <family val="2"/>
      <scheme val="minor"/>
    </font>
    <font>
      <b/>
      <sz val="18"/>
      <color theme="1"/>
      <name val="Calibri"/>
      <family val="2"/>
      <scheme val="minor"/>
    </font>
    <font>
      <b/>
      <sz val="24"/>
      <color theme="1"/>
      <name val="Calibri"/>
      <family val="2"/>
      <scheme val="minor"/>
    </font>
    <font>
      <b/>
      <i/>
      <sz val="18"/>
      <color rgb="FFFFFF00"/>
      <name val="Cambria"/>
      <family val="1"/>
      <scheme val="major"/>
    </font>
    <font>
      <b/>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0F8FA"/>
        <bgColor indexed="64"/>
      </patternFill>
    </fill>
    <fill>
      <patternFill patternType="solid">
        <fgColor theme="0" tint="-0.14999847407452621"/>
        <bgColor indexed="64"/>
      </patternFill>
    </fill>
  </fills>
  <borders count="82">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style="medium">
        <color indexed="64"/>
      </bottom>
      <diagonal/>
    </border>
    <border>
      <left/>
      <right style="double">
        <color theme="1"/>
      </right>
      <top/>
      <bottom style="medium">
        <color indexed="64"/>
      </bottom>
      <diagonal/>
    </border>
    <border>
      <left style="double">
        <color theme="1"/>
      </left>
      <right/>
      <top style="medium">
        <color indexed="64"/>
      </top>
      <bottom style="medium">
        <color indexed="64"/>
      </bottom>
      <diagonal/>
    </border>
    <border>
      <left/>
      <right style="double">
        <color theme="1"/>
      </right>
      <top style="medium">
        <color indexed="64"/>
      </top>
      <bottom style="medium">
        <color indexed="64"/>
      </bottom>
      <diagonal/>
    </border>
    <border>
      <left style="double">
        <color theme="1"/>
      </left>
      <right/>
      <top/>
      <bottom style="thin">
        <color indexed="64"/>
      </bottom>
      <diagonal/>
    </border>
    <border>
      <left/>
      <right/>
      <top style="medium">
        <color indexed="64"/>
      </top>
      <bottom style="thin">
        <color indexed="64"/>
      </bottom>
      <diagonal/>
    </border>
    <border>
      <left/>
      <right style="double">
        <color theme="1"/>
      </right>
      <top style="medium">
        <color indexed="64"/>
      </top>
      <bottom style="thin">
        <color indexed="64"/>
      </bottom>
      <diagonal/>
    </border>
    <border>
      <left style="double">
        <color theme="1"/>
      </left>
      <right style="thin">
        <color indexed="64"/>
      </right>
      <top style="medium">
        <color indexed="64"/>
      </top>
      <bottom style="thin">
        <color indexed="64"/>
      </bottom>
      <diagonal/>
    </border>
    <border>
      <left style="thin">
        <color indexed="64"/>
      </left>
      <right style="double">
        <color theme="1"/>
      </right>
      <top style="medium">
        <color indexed="64"/>
      </top>
      <bottom style="thin">
        <color indexed="64"/>
      </bottom>
      <diagonal/>
    </border>
    <border>
      <left style="double">
        <color theme="1"/>
      </left>
      <right style="thin">
        <color indexed="64"/>
      </right>
      <top style="thin">
        <color indexed="64"/>
      </top>
      <bottom style="thin">
        <color indexed="64"/>
      </bottom>
      <diagonal/>
    </border>
    <border>
      <left style="thin">
        <color indexed="64"/>
      </left>
      <right style="double">
        <color theme="1"/>
      </right>
      <top style="thin">
        <color indexed="64"/>
      </top>
      <bottom style="thin">
        <color indexed="64"/>
      </bottom>
      <diagonal/>
    </border>
    <border>
      <left style="double">
        <color theme="1"/>
      </left>
      <right style="thin">
        <color indexed="64"/>
      </right>
      <top style="thin">
        <color indexed="64"/>
      </top>
      <bottom style="medium">
        <color indexed="64"/>
      </bottom>
      <diagonal/>
    </border>
    <border>
      <left style="thin">
        <color indexed="64"/>
      </left>
      <right style="double">
        <color theme="1"/>
      </right>
      <top style="thin">
        <color indexed="64"/>
      </top>
      <bottom/>
      <diagonal/>
    </border>
    <border>
      <left style="double">
        <color theme="1"/>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theme="1"/>
      </right>
      <top style="double">
        <color indexed="64"/>
      </top>
      <bottom style="double">
        <color indexed="64"/>
      </bottom>
      <diagonal/>
    </border>
    <border>
      <left style="thin">
        <color indexed="64"/>
      </left>
      <right style="double">
        <color theme="1"/>
      </right>
      <top/>
      <bottom style="thin">
        <color indexed="64"/>
      </bottom>
      <diagonal/>
    </border>
    <border>
      <left style="double">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theme="1"/>
      </left>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double">
        <color theme="1"/>
      </right>
      <top style="thin">
        <color indexed="64"/>
      </top>
      <bottom style="double">
        <color theme="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style="thin">
        <color indexed="64"/>
      </top>
      <bottom/>
      <diagonal/>
    </border>
    <border>
      <left/>
      <right style="double">
        <color auto="1"/>
      </right>
      <top style="thin">
        <color indexed="64"/>
      </top>
      <bottom/>
      <diagonal/>
    </border>
    <border>
      <left style="double">
        <color auto="1"/>
      </left>
      <right/>
      <top/>
      <bottom/>
      <diagonal/>
    </border>
    <border>
      <left/>
      <right style="double">
        <color auto="1"/>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dashed">
        <color auto="1"/>
      </left>
      <right style="dashed">
        <color auto="1"/>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s>
  <cellStyleXfs count="2">
    <xf numFmtId="0" fontId="0" fillId="0" borderId="0"/>
    <xf numFmtId="43" fontId="1" fillId="0" borderId="0" applyFont="0" applyFill="0" applyBorder="0" applyAlignment="0" applyProtection="0"/>
  </cellStyleXfs>
  <cellXfs count="398">
    <xf numFmtId="0" fontId="0" fillId="0" borderId="0" xfId="0"/>
    <xf numFmtId="43" fontId="0" fillId="0" borderId="0" xfId="1" applyFont="1"/>
    <xf numFmtId="0" fontId="0" fillId="2" borderId="0" xfId="0" applyFill="1"/>
    <xf numFmtId="0" fontId="0" fillId="0" borderId="0" xfId="0" applyFill="1"/>
    <xf numFmtId="0" fontId="0" fillId="3" borderId="0" xfId="0" applyFill="1"/>
    <xf numFmtId="4" fontId="0" fillId="2" borderId="0" xfId="0" applyNumberFormat="1" applyFill="1"/>
    <xf numFmtId="4" fontId="0" fillId="0" borderId="0" xfId="0" applyNumberFormat="1"/>
    <xf numFmtId="4" fontId="0" fillId="2" borderId="1" xfId="0" applyNumberFormat="1" applyFill="1" applyBorder="1" applyAlignment="1" applyProtection="1">
      <alignment horizontal="center"/>
      <protection locked="0"/>
    </xf>
    <xf numFmtId="0" fontId="0" fillId="3" borderId="0" xfId="0" applyFill="1" applyProtection="1"/>
    <xf numFmtId="0" fontId="2" fillId="3" borderId="0" xfId="0" applyFont="1" applyFill="1" applyProtection="1"/>
    <xf numFmtId="0" fontId="0" fillId="2" borderId="0" xfId="0" applyFill="1" applyProtection="1"/>
    <xf numFmtId="4" fontId="0" fillId="4" borderId="1" xfId="0" applyNumberFormat="1" applyFill="1" applyBorder="1" applyAlignment="1" applyProtection="1">
      <alignment horizontal="center"/>
    </xf>
    <xf numFmtId="0" fontId="0" fillId="0" borderId="0" xfId="0" applyAlignment="1">
      <alignment horizontal="center"/>
    </xf>
    <xf numFmtId="43" fontId="0" fillId="2" borderId="1" xfId="0" applyNumberFormat="1" applyFill="1" applyBorder="1" applyAlignment="1" applyProtection="1">
      <alignment horizontal="center"/>
      <protection locked="0"/>
    </xf>
    <xf numFmtId="43" fontId="0" fillId="0" borderId="0" xfId="0" applyNumberFormat="1"/>
    <xf numFmtId="37" fontId="0" fillId="0" borderId="0" xfId="0" applyNumberFormat="1"/>
    <xf numFmtId="0" fontId="0" fillId="0" borderId="2" xfId="0" applyBorder="1"/>
    <xf numFmtId="0" fontId="0" fillId="0" borderId="0" xfId="0"/>
    <xf numFmtId="0" fontId="5" fillId="4" borderId="0" xfId="0" applyFont="1" applyFill="1" applyBorder="1" applyProtection="1"/>
    <xf numFmtId="43" fontId="5" fillId="4" borderId="0" xfId="1" applyFont="1" applyFill="1" applyBorder="1" applyProtection="1"/>
    <xf numFmtId="0" fontId="5" fillId="4" borderId="9" xfId="0" applyFont="1" applyFill="1" applyBorder="1" applyProtection="1"/>
    <xf numFmtId="0" fontId="6" fillId="4" borderId="4" xfId="0" applyFont="1" applyFill="1" applyBorder="1" applyProtection="1"/>
    <xf numFmtId="0" fontId="6" fillId="4" borderId="5" xfId="0" applyFont="1" applyFill="1" applyBorder="1" applyProtection="1"/>
    <xf numFmtId="0" fontId="6" fillId="4" borderId="6" xfId="0" applyFont="1" applyFill="1" applyBorder="1" applyProtection="1"/>
    <xf numFmtId="0" fontId="6" fillId="4" borderId="0" xfId="0" applyFont="1" applyFill="1"/>
    <xf numFmtId="0" fontId="7" fillId="4" borderId="11" xfId="0" applyFont="1" applyFill="1" applyBorder="1" applyAlignment="1" applyProtection="1">
      <alignment horizontal="left"/>
    </xf>
    <xf numFmtId="0" fontId="7" fillId="4" borderId="7" xfId="0" applyFont="1" applyFill="1" applyBorder="1" applyAlignment="1" applyProtection="1">
      <alignment horizontal="left"/>
    </xf>
    <xf numFmtId="0" fontId="6" fillId="4" borderId="11" xfId="0" applyFont="1" applyFill="1" applyBorder="1" applyProtection="1"/>
    <xf numFmtId="0" fontId="6" fillId="4" borderId="7" xfId="0" applyFont="1" applyFill="1" applyBorder="1" applyProtection="1"/>
    <xf numFmtId="0" fontId="10" fillId="4" borderId="24" xfId="0" applyFont="1" applyFill="1" applyBorder="1" applyAlignment="1" applyProtection="1">
      <alignment vertical="top"/>
    </xf>
    <xf numFmtId="0" fontId="8" fillId="4" borderId="9" xfId="0" applyFont="1" applyFill="1" applyBorder="1" applyProtection="1"/>
    <xf numFmtId="0" fontId="8" fillId="4" borderId="25" xfId="0" applyFont="1" applyFill="1" applyBorder="1" applyProtection="1"/>
    <xf numFmtId="0" fontId="11" fillId="4" borderId="11" xfId="0" applyFont="1" applyFill="1" applyBorder="1" applyAlignment="1" applyProtection="1">
      <alignment vertical="center"/>
    </xf>
    <xf numFmtId="0" fontId="11" fillId="4" borderId="7" xfId="0" applyFont="1" applyFill="1" applyBorder="1" applyAlignment="1" applyProtection="1">
      <alignment vertical="center"/>
    </xf>
    <xf numFmtId="0" fontId="11" fillId="4" borderId="0" xfId="0" applyFont="1" applyFill="1" applyAlignment="1">
      <alignment vertical="center"/>
    </xf>
    <xf numFmtId="0" fontId="15" fillId="4" borderId="8" xfId="0" applyFont="1" applyFill="1" applyBorder="1" applyAlignment="1" applyProtection="1">
      <alignment vertical="center"/>
    </xf>
    <xf numFmtId="0" fontId="13" fillId="4" borderId="9" xfId="0" applyFont="1" applyFill="1" applyBorder="1" applyAlignment="1" applyProtection="1">
      <alignment vertical="center" wrapText="1"/>
    </xf>
    <xf numFmtId="43" fontId="15" fillId="4" borderId="9" xfId="0" applyNumberFormat="1" applyFont="1" applyFill="1" applyBorder="1" applyAlignment="1" applyProtection="1">
      <alignment horizontal="right" vertical="center"/>
    </xf>
    <xf numFmtId="43" fontId="15" fillId="4" borderId="9" xfId="0" applyNumberFormat="1" applyFont="1" applyFill="1" applyBorder="1" applyAlignment="1" applyProtection="1">
      <alignment horizontal="center" vertical="center"/>
    </xf>
    <xf numFmtId="0" fontId="15" fillId="4" borderId="10" xfId="0" applyFont="1" applyFill="1" applyBorder="1" applyAlignment="1" applyProtection="1">
      <alignment vertical="center"/>
    </xf>
    <xf numFmtId="0" fontId="15" fillId="4" borderId="0" xfId="0" applyFont="1" applyFill="1" applyAlignment="1">
      <alignment vertical="center"/>
    </xf>
    <xf numFmtId="0" fontId="15" fillId="4" borderId="0" xfId="0" applyFont="1" applyFill="1" applyProtection="1"/>
    <xf numFmtId="0" fontId="16" fillId="4" borderId="0" xfId="0" applyFont="1" applyFill="1" applyBorder="1" applyProtection="1"/>
    <xf numFmtId="0" fontId="15" fillId="4" borderId="0" xfId="0" applyFont="1" applyFill="1"/>
    <xf numFmtId="0" fontId="6" fillId="4" borderId="0" xfId="0" applyFont="1" applyFill="1" applyProtection="1"/>
    <xf numFmtId="0" fontId="6" fillId="4" borderId="0" xfId="0" applyFont="1" applyFill="1" applyBorder="1" applyProtection="1"/>
    <xf numFmtId="0" fontId="15" fillId="4" borderId="11" xfId="0" applyFont="1" applyFill="1" applyBorder="1" applyAlignment="1" applyProtection="1">
      <alignment vertical="center"/>
    </xf>
    <xf numFmtId="0" fontId="15" fillId="4" borderId="7" xfId="0" applyFont="1" applyFill="1" applyBorder="1" applyAlignment="1" applyProtection="1">
      <alignment vertical="center"/>
    </xf>
    <xf numFmtId="0" fontId="7" fillId="4" borderId="0" xfId="0" applyFont="1" applyFill="1" applyBorder="1" applyAlignment="1" applyProtection="1">
      <alignment vertical="center" wrapText="1"/>
    </xf>
    <xf numFmtId="43" fontId="7" fillId="4" borderId="0" xfId="0" applyNumberFormat="1" applyFont="1" applyFill="1" applyBorder="1" applyAlignment="1" applyProtection="1">
      <alignment vertical="center"/>
    </xf>
    <xf numFmtId="0" fontId="6" fillId="4" borderId="11" xfId="0" applyFont="1" applyFill="1" applyBorder="1" applyAlignment="1" applyProtection="1">
      <alignment vertical="center"/>
    </xf>
    <xf numFmtId="0" fontId="14" fillId="4" borderId="0" xfId="0" applyFont="1" applyFill="1" applyBorder="1" applyAlignment="1" applyProtection="1">
      <alignment vertical="center" wrapText="1"/>
    </xf>
    <xf numFmtId="0" fontId="6" fillId="4" borderId="7" xfId="0" applyFont="1" applyFill="1" applyBorder="1" applyAlignment="1" applyProtection="1">
      <alignment vertical="center"/>
    </xf>
    <xf numFmtId="0" fontId="14" fillId="4" borderId="59" xfId="0" applyFont="1" applyFill="1" applyBorder="1" applyAlignment="1" applyProtection="1">
      <alignment vertical="center" wrapText="1"/>
    </xf>
    <xf numFmtId="43" fontId="7" fillId="4" borderId="60" xfId="0" applyNumberFormat="1" applyFont="1" applyFill="1" applyBorder="1" applyAlignment="1" applyProtection="1">
      <alignment vertical="center"/>
    </xf>
    <xf numFmtId="0" fontId="18" fillId="4" borderId="59" xfId="0" applyFont="1" applyFill="1" applyBorder="1" applyAlignment="1" applyProtection="1">
      <alignment vertical="center" wrapText="1"/>
    </xf>
    <xf numFmtId="44" fontId="7" fillId="8" borderId="74" xfId="0" applyNumberFormat="1" applyFont="1" applyFill="1" applyBorder="1" applyAlignment="1" applyProtection="1">
      <alignment vertical="center" wrapText="1"/>
      <protection locked="0"/>
    </xf>
    <xf numFmtId="0" fontId="19" fillId="0" borderId="0" xfId="0" applyFont="1" applyBorder="1" applyAlignment="1" applyProtection="1">
      <alignment horizontal="center"/>
    </xf>
    <xf numFmtId="43" fontId="7" fillId="4" borderId="0" xfId="0" applyNumberFormat="1" applyFont="1" applyFill="1" applyBorder="1" applyAlignment="1" applyProtection="1">
      <alignment horizontal="center" vertical="center"/>
    </xf>
    <xf numFmtId="0" fontId="15" fillId="4" borderId="11" xfId="0" applyFont="1" applyFill="1" applyBorder="1" applyAlignment="1" applyProtection="1">
      <alignment horizontal="left" vertical="top"/>
    </xf>
    <xf numFmtId="0" fontId="7" fillId="4" borderId="59"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43" fontId="7" fillId="4" borderId="0" xfId="0" applyNumberFormat="1" applyFont="1" applyFill="1" applyBorder="1" applyAlignment="1" applyProtection="1">
      <alignment horizontal="left" vertical="top"/>
    </xf>
    <xf numFmtId="0" fontId="7" fillId="4" borderId="0" xfId="0" applyFont="1" applyFill="1" applyBorder="1" applyAlignment="1" applyProtection="1">
      <alignment horizontal="left" vertical="top"/>
    </xf>
    <xf numFmtId="0" fontId="15" fillId="4" borderId="7" xfId="0" applyFont="1" applyFill="1" applyBorder="1" applyAlignment="1" applyProtection="1">
      <alignment horizontal="left" vertical="top"/>
    </xf>
    <xf numFmtId="0" fontId="15" fillId="4" borderId="0" xfId="0" applyFont="1" applyFill="1" applyAlignment="1" applyProtection="1">
      <alignment horizontal="left" vertical="top"/>
    </xf>
    <xf numFmtId="0" fontId="6" fillId="4" borderId="59" xfId="0" applyFont="1" applyFill="1" applyBorder="1" applyAlignment="1" applyProtection="1">
      <alignment horizontal="left" vertical="top" wrapText="1"/>
    </xf>
    <xf numFmtId="0" fontId="6" fillId="4" borderId="0" xfId="0" applyFont="1" applyFill="1" applyBorder="1" applyAlignment="1" applyProtection="1">
      <alignment horizontal="left" vertical="top" wrapText="1"/>
    </xf>
    <xf numFmtId="43" fontId="6" fillId="4" borderId="0" xfId="0" applyNumberFormat="1" applyFont="1" applyFill="1" applyBorder="1" applyAlignment="1" applyProtection="1">
      <alignment horizontal="left" vertical="top"/>
    </xf>
    <xf numFmtId="0" fontId="6" fillId="4" borderId="0" xfId="0" applyFont="1" applyFill="1" applyBorder="1" applyAlignment="1" applyProtection="1">
      <alignment vertical="top" wrapText="1"/>
    </xf>
    <xf numFmtId="0" fontId="6" fillId="4" borderId="0" xfId="0" applyFont="1" applyFill="1" applyBorder="1" applyAlignment="1" applyProtection="1">
      <alignment horizontal="left" vertical="top"/>
    </xf>
    <xf numFmtId="43" fontId="6" fillId="4" borderId="0" xfId="0" applyNumberFormat="1" applyFont="1" applyFill="1" applyBorder="1" applyAlignment="1" applyProtection="1">
      <alignment horizontal="left" vertical="top" wrapText="1"/>
    </xf>
    <xf numFmtId="43" fontId="6" fillId="4" borderId="60" xfId="0" applyNumberFormat="1" applyFont="1" applyFill="1" applyBorder="1" applyAlignment="1" applyProtection="1">
      <alignment horizontal="left" vertical="top" wrapText="1"/>
    </xf>
    <xf numFmtId="0" fontId="7" fillId="4" borderId="71" xfId="0" applyFont="1" applyFill="1" applyBorder="1" applyAlignment="1" applyProtection="1">
      <alignment horizontal="left" vertical="top" wrapText="1"/>
    </xf>
    <xf numFmtId="0" fontId="7" fillId="4" borderId="72" xfId="0" applyFont="1" applyFill="1" applyBorder="1" applyAlignment="1" applyProtection="1">
      <alignment horizontal="left" vertical="top" wrapText="1"/>
    </xf>
    <xf numFmtId="43" fontId="7" fillId="4" borderId="72" xfId="0" applyNumberFormat="1" applyFont="1" applyFill="1" applyBorder="1" applyAlignment="1" applyProtection="1">
      <alignment horizontal="left" vertical="top"/>
    </xf>
    <xf numFmtId="0" fontId="7" fillId="4" borderId="72" xfId="0" applyFont="1" applyFill="1" applyBorder="1" applyAlignment="1" applyProtection="1">
      <alignment horizontal="left" vertical="top"/>
    </xf>
    <xf numFmtId="0" fontId="6" fillId="4" borderId="8" xfId="0" applyFont="1" applyFill="1" applyBorder="1" applyAlignment="1" applyProtection="1">
      <alignment vertical="center"/>
    </xf>
    <xf numFmtId="0" fontId="20" fillId="4" borderId="9" xfId="0" applyFont="1" applyFill="1" applyBorder="1" applyAlignment="1" applyProtection="1">
      <alignment vertical="center" wrapText="1"/>
    </xf>
    <xf numFmtId="43" fontId="20" fillId="4" borderId="9" xfId="0" applyNumberFormat="1" applyFont="1" applyFill="1" applyBorder="1" applyAlignment="1" applyProtection="1">
      <alignment vertical="center"/>
    </xf>
    <xf numFmtId="0" fontId="20" fillId="4" borderId="9" xfId="0" applyFont="1" applyFill="1" applyBorder="1" applyAlignment="1" applyProtection="1">
      <alignment vertical="top" wrapText="1"/>
    </xf>
    <xf numFmtId="43" fontId="20" fillId="4" borderId="9" xfId="0" applyNumberFormat="1" applyFont="1" applyFill="1" applyBorder="1" applyAlignment="1" applyProtection="1">
      <alignment vertical="top" wrapText="1"/>
    </xf>
    <xf numFmtId="0" fontId="6" fillId="4" borderId="10" xfId="0" applyFont="1" applyFill="1" applyBorder="1" applyAlignment="1" applyProtection="1">
      <alignment vertical="center"/>
    </xf>
    <xf numFmtId="43" fontId="17" fillId="4" borderId="66" xfId="0" applyNumberFormat="1" applyFont="1" applyFill="1" applyBorder="1" applyAlignment="1" applyProtection="1">
      <alignment vertical="center"/>
    </xf>
    <xf numFmtId="0" fontId="5" fillId="5" borderId="5" xfId="0" applyFont="1" applyFill="1" applyBorder="1"/>
    <xf numFmtId="0" fontId="4" fillId="0" borderId="1" xfId="0" applyFont="1" applyFill="1" applyBorder="1" applyAlignment="1" applyProtection="1">
      <alignment horizontal="center"/>
      <protection locked="0"/>
    </xf>
    <xf numFmtId="0" fontId="4" fillId="4" borderId="0" xfId="0" applyFont="1" applyFill="1" applyBorder="1" applyProtection="1"/>
    <xf numFmtId="0" fontId="5" fillId="4" borderId="0" xfId="0" quotePrefix="1" applyFont="1" applyFill="1" applyBorder="1" applyProtection="1"/>
    <xf numFmtId="0" fontId="5" fillId="5" borderId="9" xfId="0" applyFont="1" applyFill="1" applyBorder="1"/>
    <xf numFmtId="0" fontId="5" fillId="4" borderId="0" xfId="0" applyFont="1" applyFill="1"/>
    <xf numFmtId="43" fontId="4" fillId="4" borderId="1" xfId="1" applyFont="1" applyFill="1" applyBorder="1" applyAlignment="1" applyProtection="1">
      <alignment horizontal="center"/>
    </xf>
    <xf numFmtId="0" fontId="5" fillId="5" borderId="4" xfId="0" applyFont="1" applyFill="1" applyBorder="1"/>
    <xf numFmtId="0" fontId="5" fillId="5" borderId="5" xfId="0" applyFont="1" applyFill="1" applyBorder="1" applyAlignment="1">
      <alignment horizontal="center"/>
    </xf>
    <xf numFmtId="43" fontId="5" fillId="5" borderId="5" xfId="1" applyFont="1" applyFill="1" applyBorder="1"/>
    <xf numFmtId="43" fontId="5" fillId="5" borderId="5" xfId="1" applyFont="1" applyFill="1" applyBorder="1" applyProtection="1"/>
    <xf numFmtId="0" fontId="5" fillId="5" borderId="5" xfId="0" applyFont="1" applyFill="1" applyBorder="1" applyProtection="1"/>
    <xf numFmtId="0" fontId="5" fillId="5" borderId="6" xfId="0" applyFont="1" applyFill="1" applyBorder="1"/>
    <xf numFmtId="0" fontId="5" fillId="5" borderId="0" xfId="0" applyFont="1" applyFill="1"/>
    <xf numFmtId="0" fontId="5" fillId="0" borderId="0" xfId="0" applyFont="1" applyFill="1"/>
    <xf numFmtId="0" fontId="5" fillId="0" borderId="0" xfId="0" applyFont="1"/>
    <xf numFmtId="0" fontId="21" fillId="4" borderId="0" xfId="0" applyFont="1" applyFill="1"/>
    <xf numFmtId="0" fontId="5" fillId="5" borderId="11" xfId="0" applyFont="1" applyFill="1" applyBorder="1"/>
    <xf numFmtId="0" fontId="5" fillId="4" borderId="4" xfId="0" applyFont="1" applyFill="1" applyBorder="1" applyProtection="1"/>
    <xf numFmtId="0" fontId="5" fillId="4" borderId="5" xfId="0" applyFont="1" applyFill="1" applyBorder="1" applyProtection="1"/>
    <xf numFmtId="0" fontId="5" fillId="4" borderId="5" xfId="0" applyFont="1" applyFill="1" applyBorder="1" applyAlignment="1" applyProtection="1">
      <alignment horizontal="center"/>
    </xf>
    <xf numFmtId="43" fontId="5" fillId="4" borderId="5" xfId="1" applyFont="1" applyFill="1" applyBorder="1" applyProtection="1"/>
    <xf numFmtId="43" fontId="5" fillId="4" borderId="6" xfId="1" applyFont="1" applyFill="1" applyBorder="1" applyProtection="1"/>
    <xf numFmtId="0" fontId="5" fillId="5" borderId="7" xfId="0" applyFont="1" applyFill="1" applyBorder="1"/>
    <xf numFmtId="0" fontId="5" fillId="5" borderId="0" xfId="0" applyFont="1" applyFill="1" applyBorder="1"/>
    <xf numFmtId="0" fontId="5" fillId="0" borderId="0" xfId="0" applyFont="1" applyFill="1" applyBorder="1"/>
    <xf numFmtId="0" fontId="5" fillId="0" borderId="0" xfId="0" applyFont="1" applyBorder="1"/>
    <xf numFmtId="0" fontId="21" fillId="4" borderId="0" xfId="0" applyFont="1" applyFill="1" applyBorder="1"/>
    <xf numFmtId="0" fontId="5" fillId="4" borderId="0" xfId="0" applyFont="1" applyFill="1" applyBorder="1"/>
    <xf numFmtId="0" fontId="5" fillId="4" borderId="0" xfId="0" applyFont="1" applyFill="1" applyBorder="1" applyAlignment="1" applyProtection="1">
      <alignment horizontal="center"/>
    </xf>
    <xf numFmtId="43" fontId="5" fillId="4" borderId="7" xfId="1" applyFont="1" applyFill="1" applyBorder="1" applyProtection="1"/>
    <xf numFmtId="0" fontId="5" fillId="4" borderId="7" xfId="0" applyFont="1" applyFill="1" applyBorder="1" applyProtection="1"/>
    <xf numFmtId="0" fontId="5" fillId="4" borderId="11" xfId="0" applyFont="1" applyFill="1" applyBorder="1" applyProtection="1"/>
    <xf numFmtId="43" fontId="21" fillId="4" borderId="0" xfId="0" applyNumberFormat="1" applyFont="1" applyFill="1" applyBorder="1" applyProtection="1"/>
    <xf numFmtId="43" fontId="5" fillId="2" borderId="0" xfId="1" applyFont="1" applyFill="1" applyBorder="1" applyProtection="1"/>
    <xf numFmtId="0" fontId="5" fillId="2" borderId="0" xfId="0" applyFont="1" applyFill="1" applyBorder="1" applyProtection="1"/>
    <xf numFmtId="43" fontId="4" fillId="4" borderId="0" xfId="1" applyFont="1" applyFill="1" applyBorder="1" applyAlignment="1" applyProtection="1">
      <alignment horizontal="center"/>
    </xf>
    <xf numFmtId="0" fontId="4" fillId="4" borderId="0" xfId="0" applyFont="1" applyFill="1" applyBorder="1" applyAlignment="1" applyProtection="1">
      <alignment horizontal="center"/>
    </xf>
    <xf numFmtId="43" fontId="4" fillId="4" borderId="0" xfId="1" applyFont="1" applyFill="1" applyBorder="1" applyProtection="1"/>
    <xf numFmtId="43" fontId="4" fillId="4" borderId="7" xfId="1" applyFont="1" applyFill="1" applyBorder="1" applyProtection="1"/>
    <xf numFmtId="43" fontId="4" fillId="2" borderId="0" xfId="1" applyFont="1" applyFill="1" applyBorder="1" applyProtection="1">
      <protection locked="0"/>
    </xf>
    <xf numFmtId="0" fontId="4" fillId="2" borderId="0" xfId="0" applyFont="1" applyFill="1" applyBorder="1" applyProtection="1">
      <protection locked="0"/>
    </xf>
    <xf numFmtId="0" fontId="5" fillId="4" borderId="0" xfId="0" applyFont="1" applyFill="1" applyBorder="1" applyAlignment="1" applyProtection="1">
      <alignment horizontal="center" vertical="center"/>
    </xf>
    <xf numFmtId="43" fontId="4" fillId="6" borderId="1" xfId="1" applyFont="1" applyFill="1" applyBorder="1" applyProtection="1">
      <protection locked="0"/>
    </xf>
    <xf numFmtId="43" fontId="21" fillId="4" borderId="0" xfId="1" applyFont="1" applyFill="1" applyBorder="1" applyProtection="1"/>
    <xf numFmtId="43" fontId="4" fillId="4" borderId="7" xfId="1" applyFont="1" applyFill="1" applyBorder="1" applyAlignment="1" applyProtection="1">
      <alignment horizontal="center"/>
    </xf>
    <xf numFmtId="43" fontId="5" fillId="0" borderId="0" xfId="1" applyFont="1" applyBorder="1" applyProtection="1"/>
    <xf numFmtId="43" fontId="5" fillId="0" borderId="0" xfId="0" applyNumberFormat="1" applyFont="1"/>
    <xf numFmtId="43" fontId="4" fillId="4" borderId="79" xfId="1" applyFont="1" applyFill="1" applyBorder="1" applyProtection="1"/>
    <xf numFmtId="37" fontId="5" fillId="0" borderId="0" xfId="0" applyNumberFormat="1" applyFont="1"/>
    <xf numFmtId="37" fontId="4" fillId="4" borderId="0" xfId="1" applyNumberFormat="1" applyFont="1" applyFill="1" applyBorder="1" applyProtection="1">
      <protection locked="0"/>
    </xf>
    <xf numFmtId="43" fontId="5" fillId="0" borderId="0" xfId="1" applyFont="1"/>
    <xf numFmtId="9" fontId="5" fillId="0" borderId="0" xfId="0" applyNumberFormat="1" applyFont="1"/>
    <xf numFmtId="0" fontId="5" fillId="2" borderId="0" xfId="0" applyFont="1" applyFill="1"/>
    <xf numFmtId="164" fontId="4" fillId="6" borderId="1" xfId="1" applyNumberFormat="1" applyFont="1" applyFill="1" applyBorder="1" applyAlignment="1" applyProtection="1">
      <alignment horizontal="center" vertical="center"/>
      <protection locked="0"/>
    </xf>
    <xf numFmtId="0" fontId="5" fillId="0" borderId="0" xfId="0" quotePrefix="1" applyFont="1" applyFill="1" applyAlignment="1">
      <alignment horizontal="center"/>
    </xf>
    <xf numFmtId="10" fontId="4" fillId="4" borderId="79" xfId="1" applyNumberFormat="1" applyFont="1" applyFill="1" applyBorder="1" applyProtection="1"/>
    <xf numFmtId="10" fontId="5" fillId="4" borderId="0" xfId="0" applyNumberFormat="1" applyFont="1" applyFill="1" applyBorder="1" applyProtection="1"/>
    <xf numFmtId="10" fontId="21" fillId="4" borderId="79" xfId="1" applyNumberFormat="1" applyFont="1" applyFill="1" applyBorder="1" applyProtection="1"/>
    <xf numFmtId="4" fontId="4" fillId="4" borderId="79" xfId="1" applyNumberFormat="1" applyFont="1" applyFill="1" applyBorder="1" applyProtection="1"/>
    <xf numFmtId="0" fontId="5" fillId="0" borderId="0" xfId="0" quotePrefix="1" applyFont="1"/>
    <xf numFmtId="0" fontId="22" fillId="5" borderId="7" xfId="0" applyFont="1" applyFill="1" applyBorder="1"/>
    <xf numFmtId="0" fontId="5" fillId="0" borderId="0" xfId="0" applyFont="1" applyBorder="1" applyAlignment="1">
      <alignment horizontal="center"/>
    </xf>
    <xf numFmtId="37" fontId="4" fillId="6" borderId="1" xfId="1" applyNumberFormat="1" applyFont="1" applyFill="1" applyBorder="1" applyProtection="1">
      <protection locked="0"/>
    </xf>
    <xf numFmtId="37" fontId="4" fillId="4" borderId="0" xfId="1" applyNumberFormat="1" applyFont="1" applyFill="1" applyBorder="1" applyProtection="1"/>
    <xf numFmtId="43" fontId="21" fillId="0" borderId="7" xfId="1" applyFont="1" applyBorder="1" applyAlignment="1" applyProtection="1"/>
    <xf numFmtId="43" fontId="23" fillId="4" borderId="0" xfId="1" applyFont="1" applyFill="1" applyBorder="1" applyAlignment="1" applyProtection="1">
      <alignment horizontal="center"/>
    </xf>
    <xf numFmtId="43" fontId="21" fillId="0" borderId="0" xfId="1" applyFont="1" applyBorder="1" applyAlignment="1" applyProtection="1"/>
    <xf numFmtId="43" fontId="21" fillId="4" borderId="0" xfId="1" applyFont="1" applyFill="1" applyBorder="1" applyAlignment="1" applyProtection="1"/>
    <xf numFmtId="0" fontId="5" fillId="4" borderId="0" xfId="0" applyFont="1" applyFill="1" applyBorder="1" applyAlignment="1" applyProtection="1"/>
    <xf numFmtId="0" fontId="5" fillId="4" borderId="7" xfId="0" applyFont="1" applyFill="1" applyBorder="1" applyAlignment="1" applyProtection="1"/>
    <xf numFmtId="0" fontId="22" fillId="5" borderId="7" xfId="0" applyFont="1" applyFill="1" applyBorder="1" applyAlignment="1"/>
    <xf numFmtId="43" fontId="23" fillId="4" borderId="7" xfId="1" applyFont="1" applyFill="1" applyBorder="1" applyAlignment="1" applyProtection="1">
      <alignment horizontal="center"/>
    </xf>
    <xf numFmtId="43" fontId="23" fillId="4" borderId="0" xfId="1" applyFont="1" applyFill="1" applyBorder="1" applyProtection="1"/>
    <xf numFmtId="43" fontId="5" fillId="4" borderId="7" xfId="1" applyFont="1" applyFill="1" applyBorder="1" applyAlignment="1" applyProtection="1"/>
    <xf numFmtId="43" fontId="23" fillId="4" borderId="0" xfId="1" applyFont="1" applyFill="1" applyBorder="1" applyAlignment="1" applyProtection="1"/>
    <xf numFmtId="43" fontId="5" fillId="4" borderId="0" xfId="1" applyFont="1" applyFill="1" applyBorder="1" applyAlignment="1" applyProtection="1"/>
    <xf numFmtId="0" fontId="23" fillId="4" borderId="0" xfId="1" applyNumberFormat="1" applyFont="1" applyFill="1" applyBorder="1" applyAlignment="1" applyProtection="1"/>
    <xf numFmtId="43" fontId="21" fillId="4" borderId="7" xfId="1" applyFont="1" applyFill="1" applyBorder="1" applyAlignment="1" applyProtection="1"/>
    <xf numFmtId="43" fontId="21" fillId="4" borderId="7" xfId="1" applyFont="1" applyFill="1" applyBorder="1" applyProtection="1"/>
    <xf numFmtId="43" fontId="5" fillId="4" borderId="79" xfId="1" applyFont="1" applyFill="1" applyBorder="1" applyProtection="1"/>
    <xf numFmtId="1" fontId="21" fillId="4" borderId="0" xfId="0" applyNumberFormat="1" applyFont="1" applyFill="1" applyBorder="1" applyProtection="1"/>
    <xf numFmtId="43" fontId="21" fillId="4" borderId="79" xfId="1" applyFont="1" applyFill="1" applyBorder="1" applyProtection="1"/>
    <xf numFmtId="0" fontId="5" fillId="4" borderId="8" xfId="0" applyFont="1" applyFill="1" applyBorder="1" applyProtection="1"/>
    <xf numFmtId="0" fontId="5" fillId="4" borderId="9" xfId="0" applyFont="1" applyFill="1" applyBorder="1" applyAlignment="1" applyProtection="1">
      <alignment horizontal="center"/>
    </xf>
    <xf numFmtId="43" fontId="5" fillId="4" borderId="9" xfId="1" applyFont="1" applyFill="1" applyBorder="1" applyProtection="1"/>
    <xf numFmtId="43" fontId="5" fillId="4" borderId="10" xfId="1" applyFont="1" applyFill="1" applyBorder="1" applyProtection="1"/>
    <xf numFmtId="0" fontId="5" fillId="4" borderId="10" xfId="0" applyFont="1" applyFill="1" applyBorder="1" applyProtection="1"/>
    <xf numFmtId="0" fontId="5" fillId="5" borderId="8" xfId="0" applyFont="1" applyFill="1" applyBorder="1"/>
    <xf numFmtId="0" fontId="5" fillId="5" borderId="9" xfId="0" applyFont="1" applyFill="1" applyBorder="1" applyAlignment="1">
      <alignment horizontal="center"/>
    </xf>
    <xf numFmtId="43" fontId="5" fillId="5" borderId="9" xfId="1" applyFont="1" applyFill="1" applyBorder="1"/>
    <xf numFmtId="43" fontId="5" fillId="5" borderId="9" xfId="1" applyFont="1" applyFill="1" applyBorder="1" applyProtection="1"/>
    <xf numFmtId="0" fontId="5" fillId="5" borderId="9" xfId="0" applyFont="1" applyFill="1" applyBorder="1" applyProtection="1"/>
    <xf numFmtId="0" fontId="5" fillId="5" borderId="10" xfId="0" applyFont="1" applyFill="1" applyBorder="1"/>
    <xf numFmtId="0" fontId="5" fillId="4" borderId="0" xfId="0" applyFont="1" applyFill="1" applyAlignment="1">
      <alignment horizontal="center"/>
    </xf>
    <xf numFmtId="43" fontId="5" fillId="4" borderId="0" xfId="1" applyFont="1" applyFill="1"/>
    <xf numFmtId="43" fontId="5" fillId="4" borderId="0" xfId="1" applyFont="1" applyFill="1" applyProtection="1"/>
    <xf numFmtId="0" fontId="5" fillId="4" borderId="0" xfId="0" applyFont="1" applyFill="1" applyProtection="1"/>
    <xf numFmtId="0" fontId="5" fillId="0" borderId="5" xfId="0" applyFont="1" applyFill="1" applyBorder="1"/>
    <xf numFmtId="0" fontId="5" fillId="0" borderId="5" xfId="0" applyFont="1" applyBorder="1"/>
    <xf numFmtId="0" fontId="5" fillId="4" borderId="5" xfId="0" applyFont="1" applyFill="1" applyBorder="1" applyAlignment="1" applyProtection="1">
      <alignment vertical="center"/>
      <protection locked="0"/>
    </xf>
    <xf numFmtId="0" fontId="5" fillId="4" borderId="6" xfId="0" applyFont="1" applyFill="1" applyBorder="1" applyProtection="1"/>
    <xf numFmtId="0" fontId="5" fillId="4" borderId="0" xfId="0" applyFont="1" applyFill="1" applyBorder="1" applyAlignment="1" applyProtection="1">
      <alignment vertical="center"/>
      <protection locked="0"/>
    </xf>
    <xf numFmtId="43" fontId="5" fillId="0" borderId="7" xfId="1" applyFont="1" applyBorder="1" applyProtection="1"/>
    <xf numFmtId="43" fontId="5" fillId="0" borderId="0" xfId="0" applyNumberFormat="1" applyFont="1" applyBorder="1"/>
    <xf numFmtId="37" fontId="5" fillId="0" borderId="0" xfId="0" applyNumberFormat="1" applyFont="1" applyBorder="1"/>
    <xf numFmtId="0" fontId="5" fillId="2" borderId="0" xfId="0" applyFont="1" applyFill="1" applyBorder="1"/>
    <xf numFmtId="43" fontId="5" fillId="0" borderId="0" xfId="1" applyFont="1" applyBorder="1"/>
    <xf numFmtId="9" fontId="5" fillId="0" borderId="0" xfId="0" applyNumberFormat="1" applyFont="1" applyBorder="1"/>
    <xf numFmtId="0" fontId="5" fillId="0" borderId="0" xfId="0" quotePrefix="1" applyFont="1" applyFill="1" applyBorder="1" applyAlignment="1">
      <alignment horizontal="center"/>
    </xf>
    <xf numFmtId="10" fontId="21" fillId="4" borderId="0" xfId="1" applyNumberFormat="1" applyFont="1" applyFill="1" applyBorder="1" applyProtection="1"/>
    <xf numFmtId="0" fontId="21" fillId="4" borderId="0" xfId="0" applyFont="1" applyFill="1" applyBorder="1" applyProtection="1"/>
    <xf numFmtId="43" fontId="5" fillId="4" borderId="0" xfId="1" applyFont="1" applyFill="1" applyBorder="1" applyAlignment="1" applyProtection="1">
      <alignment horizontal="center"/>
    </xf>
    <xf numFmtId="0" fontId="5" fillId="0" borderId="0" xfId="0" quotePrefix="1" applyFont="1" applyBorder="1"/>
    <xf numFmtId="43" fontId="21" fillId="0" borderId="0" xfId="1" applyFont="1" applyBorder="1" applyProtection="1"/>
    <xf numFmtId="43" fontId="23" fillId="4" borderId="7" xfId="1" applyFont="1" applyFill="1" applyBorder="1" applyProtection="1"/>
    <xf numFmtId="0" fontId="23" fillId="4" borderId="0" xfId="1" applyNumberFormat="1" applyFont="1" applyFill="1" applyBorder="1" applyProtection="1"/>
    <xf numFmtId="43" fontId="24" fillId="4" borderId="0" xfId="1" applyFont="1" applyFill="1" applyBorder="1" applyProtection="1"/>
    <xf numFmtId="43" fontId="23" fillId="0" borderId="0" xfId="1" applyFont="1" applyFill="1" applyBorder="1" applyAlignment="1" applyProtection="1">
      <alignment horizontal="center"/>
    </xf>
    <xf numFmtId="43" fontId="21" fillId="4" borderId="9" xfId="1" applyFont="1" applyFill="1" applyBorder="1" applyProtection="1"/>
    <xf numFmtId="0" fontId="21" fillId="4" borderId="9" xfId="0" applyFont="1" applyFill="1" applyBorder="1" applyProtection="1"/>
    <xf numFmtId="43" fontId="25" fillId="4" borderId="1" xfId="1" applyFont="1" applyFill="1" applyBorder="1" applyAlignment="1" applyProtection="1">
      <alignment horizontal="center"/>
    </xf>
    <xf numFmtId="0" fontId="25" fillId="4" borderId="0" xfId="0" applyFont="1" applyFill="1" applyBorder="1" applyAlignment="1" applyProtection="1">
      <alignment horizontal="center"/>
    </xf>
    <xf numFmtId="0" fontId="26" fillId="4" borderId="0" xfId="0" applyFont="1" applyFill="1" applyBorder="1" applyProtection="1"/>
    <xf numFmtId="43" fontId="25" fillId="4" borderId="1" xfId="1" applyFont="1" applyFill="1" applyBorder="1" applyProtection="1"/>
    <xf numFmtId="0" fontId="4" fillId="0" borderId="0" xfId="0" applyFont="1" applyBorder="1" applyAlignment="1">
      <alignment horizontal="center"/>
    </xf>
    <xf numFmtId="166" fontId="5" fillId="5" borderId="5" xfId="0" applyNumberFormat="1" applyFont="1" applyFill="1" applyBorder="1"/>
    <xf numFmtId="166" fontId="5" fillId="4" borderId="0" xfId="0" applyNumberFormat="1" applyFont="1" applyFill="1" applyBorder="1" applyProtection="1"/>
    <xf numFmtId="166" fontId="4" fillId="4" borderId="0" xfId="0" applyNumberFormat="1" applyFont="1" applyFill="1" applyBorder="1" applyAlignment="1" applyProtection="1">
      <alignment horizontal="center"/>
    </xf>
    <xf numFmtId="166" fontId="5" fillId="4" borderId="9" xfId="0" applyNumberFormat="1" applyFont="1" applyFill="1" applyBorder="1" applyAlignment="1" applyProtection="1">
      <alignment horizontal="center"/>
    </xf>
    <xf numFmtId="166" fontId="5" fillId="5" borderId="9" xfId="0" applyNumberFormat="1" applyFont="1" applyFill="1" applyBorder="1" applyAlignment="1">
      <alignment horizontal="center"/>
    </xf>
    <xf numFmtId="166" fontId="5" fillId="4" borderId="0" xfId="0" applyNumberFormat="1" applyFont="1" applyFill="1" applyAlignment="1">
      <alignment horizontal="center"/>
    </xf>
    <xf numFmtId="166" fontId="5" fillId="4" borderId="0" xfId="0" applyNumberFormat="1" applyFont="1" applyFill="1"/>
    <xf numFmtId="166" fontId="5" fillId="5" borderId="5" xfId="0" applyNumberFormat="1" applyFont="1" applyFill="1" applyBorder="1" applyAlignment="1">
      <alignment horizontal="left" indent="4"/>
    </xf>
    <xf numFmtId="166" fontId="5" fillId="4" borderId="5" xfId="0" applyNumberFormat="1" applyFont="1" applyFill="1" applyBorder="1" applyAlignment="1" applyProtection="1">
      <alignment horizontal="left" indent="4"/>
    </xf>
    <xf numFmtId="166" fontId="5" fillId="4" borderId="0" xfId="0" applyNumberFormat="1" applyFont="1" applyFill="1" applyBorder="1" applyAlignment="1" applyProtection="1">
      <alignment horizontal="left" indent="4"/>
    </xf>
    <xf numFmtId="166" fontId="4" fillId="4" borderId="0" xfId="0" applyNumberFormat="1" applyFont="1" applyFill="1" applyBorder="1" applyAlignment="1" applyProtection="1">
      <alignment horizontal="left" indent="4"/>
    </xf>
    <xf numFmtId="166" fontId="5" fillId="4" borderId="9" xfId="0" applyNumberFormat="1" applyFont="1" applyFill="1" applyBorder="1" applyAlignment="1" applyProtection="1">
      <alignment horizontal="left" indent="4"/>
    </xf>
    <xf numFmtId="166" fontId="5" fillId="5" borderId="9" xfId="0" applyNumberFormat="1" applyFont="1" applyFill="1" applyBorder="1" applyAlignment="1">
      <alignment horizontal="left" indent="4"/>
    </xf>
    <xf numFmtId="166" fontId="5" fillId="4" borderId="0" xfId="0" applyNumberFormat="1" applyFont="1" applyFill="1" applyAlignment="1">
      <alignment horizontal="left" indent="4"/>
    </xf>
    <xf numFmtId="166" fontId="4" fillId="4" borderId="0" xfId="0" applyNumberFormat="1" applyFont="1" applyFill="1" applyBorder="1" applyAlignment="1" applyProtection="1">
      <alignment horizontal="right"/>
    </xf>
    <xf numFmtId="166" fontId="5" fillId="4" borderId="0" xfId="0" applyNumberFormat="1" applyFont="1" applyFill="1" applyBorder="1" applyAlignment="1" applyProtection="1">
      <alignment horizontal="center"/>
    </xf>
    <xf numFmtId="166" fontId="4" fillId="5" borderId="5" xfId="0" applyNumberFormat="1" applyFont="1" applyFill="1" applyBorder="1" applyAlignment="1">
      <alignment horizontal="center"/>
    </xf>
    <xf numFmtId="166" fontId="4" fillId="4" borderId="5" xfId="0" applyNumberFormat="1" applyFont="1" applyFill="1" applyBorder="1" applyAlignment="1" applyProtection="1">
      <alignment horizontal="center"/>
    </xf>
    <xf numFmtId="166" fontId="4" fillId="0" borderId="0" xfId="0" applyNumberFormat="1" applyFont="1" applyBorder="1" applyAlignment="1" applyProtection="1">
      <alignment horizontal="center"/>
    </xf>
    <xf numFmtId="166" fontId="4" fillId="4" borderId="9" xfId="0" applyNumberFormat="1" applyFont="1" applyFill="1" applyBorder="1" applyAlignment="1" applyProtection="1">
      <alignment horizontal="center"/>
    </xf>
    <xf numFmtId="166" fontId="4" fillId="5" borderId="9" xfId="0" applyNumberFormat="1" applyFont="1" applyFill="1" applyBorder="1" applyAlignment="1">
      <alignment horizontal="center"/>
    </xf>
    <xf numFmtId="166" fontId="4" fillId="4" borderId="0" xfId="0" applyNumberFormat="1" applyFont="1" applyFill="1" applyAlignment="1">
      <alignment horizontal="center"/>
    </xf>
    <xf numFmtId="0" fontId="28" fillId="4" borderId="0" xfId="0" applyFont="1" applyFill="1"/>
    <xf numFmtId="165" fontId="4" fillId="6" borderId="1" xfId="1" applyNumberFormat="1" applyFont="1" applyFill="1" applyBorder="1" applyProtection="1">
      <protection locked="0"/>
    </xf>
    <xf numFmtId="0" fontId="9" fillId="4" borderId="22" xfId="0" applyFont="1" applyFill="1" applyBorder="1" applyAlignment="1" applyProtection="1">
      <alignment vertical="center" wrapText="1"/>
    </xf>
    <xf numFmtId="0" fontId="9" fillId="4" borderId="24" xfId="0" applyFont="1" applyFill="1" applyBorder="1" applyAlignment="1" applyProtection="1">
      <alignment horizontal="left" vertical="center"/>
    </xf>
    <xf numFmtId="0" fontId="9" fillId="4" borderId="9" xfId="0" applyFont="1" applyFill="1" applyBorder="1" applyAlignment="1" applyProtection="1">
      <alignment horizontal="left"/>
    </xf>
    <xf numFmtId="0" fontId="9" fillId="4" borderId="9" xfId="0" applyFont="1" applyFill="1" applyBorder="1" applyAlignment="1" applyProtection="1">
      <alignment vertical="center"/>
    </xf>
    <xf numFmtId="0" fontId="9" fillId="4" borderId="0" xfId="0" applyFont="1" applyFill="1" applyBorder="1" applyAlignment="1" applyProtection="1"/>
    <xf numFmtId="0" fontId="8" fillId="4" borderId="11" xfId="0" applyFont="1" applyFill="1" applyBorder="1" applyAlignment="1" applyProtection="1">
      <alignment horizontal="left"/>
    </xf>
    <xf numFmtId="0" fontId="8" fillId="4" borderId="7" xfId="0" applyFont="1" applyFill="1" applyBorder="1" applyAlignment="1" applyProtection="1">
      <alignment horizontal="left"/>
    </xf>
    <xf numFmtId="0" fontId="8" fillId="4" borderId="0" xfId="0" applyFont="1" applyFill="1" applyAlignment="1">
      <alignment horizontal="left"/>
    </xf>
    <xf numFmtId="0" fontId="14" fillId="9" borderId="0" xfId="0" applyFont="1" applyFill="1"/>
    <xf numFmtId="0" fontId="31" fillId="9" borderId="0" xfId="0" applyFont="1" applyFill="1" applyAlignment="1">
      <alignment horizontal="left" indent="1"/>
    </xf>
    <xf numFmtId="0" fontId="31" fillId="9" borderId="0" xfId="0" applyFont="1" applyFill="1"/>
    <xf numFmtId="43" fontId="4" fillId="4" borderId="80" xfId="1" applyFont="1" applyFill="1" applyBorder="1" applyProtection="1"/>
    <xf numFmtId="43" fontId="4" fillId="4" borderId="81" xfId="1" applyFont="1" applyFill="1" applyBorder="1" applyProtection="1"/>
    <xf numFmtId="43" fontId="32" fillId="0" borderId="0" xfId="1" applyFont="1" applyFill="1" applyBorder="1" applyAlignment="1" applyProtection="1">
      <alignment horizontal="center" vertical="center" wrapText="1"/>
    </xf>
    <xf numFmtId="43" fontId="32" fillId="0" borderId="7" xfId="1" applyFont="1" applyFill="1" applyBorder="1" applyAlignment="1" applyProtection="1">
      <alignment horizontal="center" vertical="center" wrapText="1"/>
    </xf>
    <xf numFmtId="166" fontId="4" fillId="4" borderId="5" xfId="0" applyNumberFormat="1" applyFont="1" applyFill="1" applyBorder="1" applyAlignment="1" applyProtection="1">
      <alignment horizontal="center" vertical="center"/>
    </xf>
    <xf numFmtId="166" fontId="4" fillId="0" borderId="0" xfId="0" applyNumberFormat="1" applyFont="1" applyBorder="1" applyAlignment="1">
      <alignment horizontal="center" vertical="center"/>
    </xf>
    <xf numFmtId="166" fontId="5" fillId="0" borderId="0" xfId="0" applyNumberFormat="1" applyFont="1" applyBorder="1" applyAlignment="1"/>
    <xf numFmtId="0" fontId="4" fillId="4" borderId="11" xfId="0" applyFont="1" applyFill="1" applyBorder="1" applyAlignment="1" applyProtection="1">
      <alignment horizontal="center" wrapText="1"/>
    </xf>
    <xf numFmtId="0" fontId="4" fillId="4" borderId="0" xfId="0" applyFont="1" applyFill="1" applyBorder="1" applyAlignment="1" applyProtection="1">
      <alignment horizontal="center" wrapText="1"/>
    </xf>
    <xf numFmtId="0" fontId="4" fillId="4" borderId="7" xfId="0" applyFont="1" applyFill="1" applyBorder="1" applyAlignment="1" applyProtection="1">
      <alignment horizontal="center" wrapText="1"/>
    </xf>
    <xf numFmtId="0" fontId="30" fillId="4" borderId="5" xfId="0" applyFont="1" applyFill="1" applyBorder="1" applyAlignment="1" applyProtection="1">
      <alignment horizontal="right" vertical="center" indent="7"/>
    </xf>
    <xf numFmtId="0" fontId="30" fillId="4" borderId="0" xfId="0" applyFont="1" applyFill="1" applyBorder="1" applyAlignment="1" applyProtection="1">
      <alignment horizontal="right" vertical="center" indent="7"/>
    </xf>
    <xf numFmtId="0" fontId="27" fillId="4" borderId="11" xfId="0" applyFont="1" applyFill="1" applyBorder="1" applyAlignment="1" applyProtection="1">
      <alignment horizontal="center" vertical="center" wrapText="1"/>
    </xf>
    <xf numFmtId="0" fontId="27" fillId="4" borderId="0" xfId="0" applyFont="1" applyFill="1" applyBorder="1" applyAlignment="1" applyProtection="1">
      <alignment horizontal="center" vertical="center" wrapText="1"/>
    </xf>
    <xf numFmtId="0" fontId="29" fillId="4" borderId="5" xfId="0" applyFont="1" applyFill="1" applyBorder="1" applyAlignment="1" applyProtection="1">
      <alignment horizontal="center" vertical="center" wrapText="1"/>
    </xf>
    <xf numFmtId="0" fontId="29" fillId="4" borderId="5" xfId="0"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16" fillId="4" borderId="0" xfId="0" applyFont="1" applyFill="1" applyBorder="1" applyAlignment="1" applyProtection="1"/>
    <xf numFmtId="0" fontId="7" fillId="4" borderId="0" xfId="0" applyFont="1" applyFill="1" applyBorder="1" applyAlignment="1" applyProtection="1">
      <alignment horizontal="left" vertical="top" wrapText="1"/>
    </xf>
    <xf numFmtId="43" fontId="7" fillId="4" borderId="0" xfId="0" applyNumberFormat="1" applyFont="1" applyFill="1" applyBorder="1" applyAlignment="1" applyProtection="1">
      <alignment horizontal="left" vertical="top" wrapText="1"/>
    </xf>
    <xf numFmtId="43" fontId="7" fillId="4" borderId="60" xfId="0" applyNumberFormat="1" applyFont="1" applyFill="1" applyBorder="1" applyAlignment="1" applyProtection="1">
      <alignment horizontal="left" vertical="top" wrapText="1"/>
    </xf>
    <xf numFmtId="0" fontId="7" fillId="8" borderId="3" xfId="0" applyFont="1" applyFill="1" applyBorder="1" applyAlignment="1" applyProtection="1">
      <alignment horizontal="center" vertical="center" wrapText="1"/>
      <protection locked="0"/>
    </xf>
    <xf numFmtId="44" fontId="7" fillId="4" borderId="3" xfId="0" applyNumberFormat="1" applyFont="1" applyFill="1" applyBorder="1" applyAlignment="1" applyProtection="1">
      <alignment horizontal="left" vertical="center" wrapText="1"/>
    </xf>
    <xf numFmtId="0" fontId="7" fillId="8" borderId="19" xfId="0" applyFont="1" applyFill="1" applyBorder="1" applyAlignment="1" applyProtection="1">
      <alignment horizontal="center" vertical="center"/>
      <protection locked="0"/>
    </xf>
    <xf numFmtId="0" fontId="7" fillId="8" borderId="20" xfId="0" applyFont="1" applyFill="1" applyBorder="1" applyAlignment="1" applyProtection="1">
      <alignment horizontal="center" vertical="center"/>
      <protection locked="0"/>
    </xf>
    <xf numFmtId="0" fontId="7" fillId="8" borderId="18" xfId="0" applyFont="1" applyFill="1" applyBorder="1" applyAlignment="1" applyProtection="1">
      <alignment horizontal="center" vertical="center"/>
      <protection locked="0"/>
    </xf>
    <xf numFmtId="44" fontId="14" fillId="4" borderId="3" xfId="0" applyNumberFormat="1" applyFont="1" applyFill="1" applyBorder="1" applyAlignment="1" applyProtection="1">
      <alignment horizontal="center" vertical="center"/>
    </xf>
    <xf numFmtId="44" fontId="14" fillId="4" borderId="75" xfId="0" applyNumberFormat="1" applyFont="1" applyFill="1" applyBorder="1" applyAlignment="1" applyProtection="1">
      <alignment horizontal="center" vertical="center"/>
    </xf>
    <xf numFmtId="0" fontId="7" fillId="4" borderId="72" xfId="0" applyFont="1" applyFill="1" applyBorder="1" applyAlignment="1" applyProtection="1">
      <alignment horizontal="left" vertical="top" wrapText="1"/>
    </xf>
    <xf numFmtId="43" fontId="7" fillId="4" borderId="72" xfId="0" applyNumberFormat="1" applyFont="1" applyFill="1" applyBorder="1" applyAlignment="1" applyProtection="1">
      <alignment horizontal="left" vertical="top" wrapText="1"/>
    </xf>
    <xf numFmtId="43" fontId="7" fillId="4" borderId="73" xfId="0" applyNumberFormat="1" applyFont="1" applyFill="1" applyBorder="1" applyAlignment="1" applyProtection="1">
      <alignment horizontal="left" vertical="top" wrapText="1"/>
    </xf>
    <xf numFmtId="0" fontId="7" fillId="4" borderId="61"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7" fillId="4" borderId="62" xfId="0" applyFont="1" applyFill="1" applyBorder="1" applyAlignment="1" applyProtection="1">
      <alignment horizontal="left" vertical="top" wrapText="1"/>
    </xf>
    <xf numFmtId="43" fontId="17" fillId="4" borderId="63" xfId="0" applyNumberFormat="1" applyFont="1" applyFill="1" applyBorder="1" applyAlignment="1" applyProtection="1">
      <alignment horizontal="left" vertical="center"/>
    </xf>
    <xf numFmtId="43" fontId="17" fillId="4" borderId="64" xfId="0" applyNumberFormat="1" applyFont="1" applyFill="1" applyBorder="1" applyAlignment="1" applyProtection="1">
      <alignment horizontal="left" vertical="center"/>
    </xf>
    <xf numFmtId="0" fontId="7" fillId="4" borderId="64" xfId="0" applyFont="1" applyFill="1" applyBorder="1" applyAlignment="1" applyProtection="1">
      <alignment horizontal="left" vertical="center" wrapText="1"/>
      <protection locked="0"/>
    </xf>
    <xf numFmtId="0" fontId="7" fillId="4" borderId="65" xfId="0" applyFont="1" applyFill="1" applyBorder="1" applyAlignment="1" applyProtection="1">
      <alignment horizontal="left" vertical="center" wrapText="1"/>
      <protection locked="0"/>
    </xf>
    <xf numFmtId="14" fontId="7" fillId="4" borderId="64" xfId="0" applyNumberFormat="1" applyFont="1" applyFill="1" applyBorder="1" applyAlignment="1" applyProtection="1">
      <alignment horizontal="left" vertical="center"/>
      <protection locked="0"/>
    </xf>
    <xf numFmtId="43" fontId="7" fillId="4" borderId="67" xfId="0" applyNumberFormat="1" applyFont="1" applyFill="1" applyBorder="1" applyAlignment="1" applyProtection="1">
      <alignment horizontal="left" vertical="center"/>
      <protection locked="0"/>
    </xf>
    <xf numFmtId="0" fontId="14" fillId="4" borderId="68" xfId="0" applyFont="1" applyFill="1" applyBorder="1" applyAlignment="1" applyProtection="1">
      <alignment horizontal="left" vertical="top" wrapText="1"/>
    </xf>
    <xf numFmtId="0" fontId="14" fillId="4" borderId="69" xfId="0" applyFont="1" applyFill="1" applyBorder="1" applyAlignment="1" applyProtection="1">
      <alignment horizontal="left" vertical="top" wrapText="1"/>
    </xf>
    <xf numFmtId="0" fontId="14" fillId="4" borderId="70" xfId="0" applyFont="1" applyFill="1" applyBorder="1" applyAlignment="1" applyProtection="1">
      <alignment horizontal="left" vertical="top" wrapText="1"/>
    </xf>
    <xf numFmtId="0" fontId="7" fillId="4" borderId="59" xfId="0" applyFont="1" applyFill="1" applyBorder="1" applyAlignment="1" applyProtection="1">
      <alignment horizontal="left" vertical="top" wrapText="1"/>
    </xf>
    <xf numFmtId="0" fontId="7" fillId="4" borderId="60" xfId="0" applyFont="1" applyFill="1" applyBorder="1" applyAlignment="1" applyProtection="1">
      <alignment horizontal="left" vertical="top" wrapText="1"/>
    </xf>
    <xf numFmtId="0" fontId="7" fillId="8" borderId="3" xfId="0" applyFont="1" applyFill="1" applyBorder="1" applyAlignment="1" applyProtection="1">
      <alignment horizontal="center"/>
      <protection locked="0"/>
    </xf>
    <xf numFmtId="0" fontId="12" fillId="0" borderId="49" xfId="0" applyFont="1" applyBorder="1" applyAlignment="1" applyProtection="1">
      <alignment horizontal="left" vertical="center" wrapText="1" indent="1"/>
    </xf>
    <xf numFmtId="0" fontId="12" fillId="0" borderId="50" xfId="0" applyFont="1" applyBorder="1" applyAlignment="1" applyProtection="1">
      <alignment horizontal="left" vertical="center" wrapText="1" indent="1"/>
    </xf>
    <xf numFmtId="0" fontId="12" fillId="0" borderId="51" xfId="0" applyFont="1" applyBorder="1" applyAlignment="1" applyProtection="1">
      <alignment horizontal="left" vertical="center" wrapText="1" indent="1"/>
    </xf>
    <xf numFmtId="43" fontId="14" fillId="0" borderId="52" xfId="0" applyNumberFormat="1" applyFont="1" applyBorder="1" applyAlignment="1" applyProtection="1">
      <alignment horizontal="left" vertical="center" indent="1"/>
    </xf>
    <xf numFmtId="43" fontId="7" fillId="7" borderId="52" xfId="0" applyNumberFormat="1" applyFont="1" applyFill="1" applyBorder="1" applyAlignment="1" applyProtection="1">
      <alignment horizontal="left" vertical="center" indent="1"/>
    </xf>
    <xf numFmtId="43" fontId="7" fillId="7" borderId="53" xfId="0" applyNumberFormat="1" applyFont="1" applyFill="1" applyBorder="1" applyAlignment="1" applyProtection="1">
      <alignment horizontal="left" vertical="center" indent="1"/>
    </xf>
    <xf numFmtId="0" fontId="14" fillId="4" borderId="54" xfId="0" applyFont="1" applyFill="1" applyBorder="1" applyAlignment="1" applyProtection="1">
      <alignment horizontal="left" vertical="top"/>
    </xf>
    <xf numFmtId="0" fontId="14" fillId="4" borderId="55" xfId="0" applyFont="1" applyFill="1" applyBorder="1" applyAlignment="1" applyProtection="1">
      <alignment horizontal="left" vertical="top"/>
    </xf>
    <xf numFmtId="0" fontId="14" fillId="4" borderId="56" xfId="0" applyFont="1" applyFill="1" applyBorder="1" applyAlignment="1" applyProtection="1">
      <alignment horizontal="left" vertical="top"/>
    </xf>
    <xf numFmtId="0" fontId="7" fillId="4" borderId="57" xfId="0" applyFont="1" applyFill="1" applyBorder="1" applyAlignment="1" applyProtection="1">
      <alignment horizontal="left" vertical="top"/>
      <protection locked="0"/>
    </xf>
    <xf numFmtId="0" fontId="7" fillId="4" borderId="45" xfId="0" applyFont="1" applyFill="1" applyBorder="1" applyAlignment="1" applyProtection="1">
      <alignment horizontal="left" vertical="top"/>
      <protection locked="0"/>
    </xf>
    <xf numFmtId="0" fontId="7" fillId="4" borderId="58" xfId="0" applyFont="1" applyFill="1" applyBorder="1" applyAlignment="1" applyProtection="1">
      <alignment horizontal="left" vertical="top"/>
      <protection locked="0"/>
    </xf>
    <xf numFmtId="0" fontId="7" fillId="4" borderId="59" xfId="0" applyFont="1" applyFill="1" applyBorder="1" applyAlignment="1" applyProtection="1">
      <alignment horizontal="left" vertical="top"/>
      <protection locked="0"/>
    </xf>
    <xf numFmtId="0" fontId="7" fillId="4" borderId="0" xfId="0" applyFont="1" applyFill="1" applyBorder="1" applyAlignment="1" applyProtection="1">
      <alignment horizontal="left" vertical="top"/>
      <protection locked="0"/>
    </xf>
    <xf numFmtId="0" fontId="7" fillId="4" borderId="60" xfId="0" applyFont="1" applyFill="1" applyBorder="1" applyAlignment="1" applyProtection="1">
      <alignment horizontal="left" vertical="top"/>
      <protection locked="0"/>
    </xf>
    <xf numFmtId="0" fontId="7" fillId="4" borderId="57" xfId="0" applyFont="1" applyFill="1" applyBorder="1" applyAlignment="1" applyProtection="1">
      <alignment horizontal="left" vertical="top" wrapText="1"/>
    </xf>
    <xf numFmtId="0" fontId="7" fillId="4" borderId="45" xfId="0" applyFont="1" applyFill="1" applyBorder="1" applyAlignment="1" applyProtection="1">
      <alignment horizontal="left" vertical="top" wrapText="1"/>
    </xf>
    <xf numFmtId="0" fontId="7" fillId="4" borderId="58" xfId="0" applyFont="1" applyFill="1" applyBorder="1" applyAlignment="1" applyProtection="1">
      <alignment horizontal="left" vertical="top" wrapText="1"/>
    </xf>
    <xf numFmtId="0" fontId="12" fillId="0" borderId="44" xfId="0" applyFont="1" applyBorder="1" applyAlignment="1" applyProtection="1">
      <alignment horizontal="left" vertical="center" wrapText="1" indent="1"/>
    </xf>
    <xf numFmtId="0" fontId="12" fillId="0" borderId="45" xfId="0" applyFont="1" applyBorder="1" applyAlignment="1" applyProtection="1">
      <alignment horizontal="left" vertical="center" wrapText="1" indent="1"/>
    </xf>
    <xf numFmtId="0" fontId="12" fillId="0" borderId="46" xfId="0" applyFont="1" applyBorder="1" applyAlignment="1" applyProtection="1">
      <alignment horizontal="left" vertical="center" wrapText="1" indent="1"/>
    </xf>
    <xf numFmtId="43" fontId="7" fillId="0" borderId="3" xfId="0" applyNumberFormat="1" applyFont="1" applyBorder="1" applyAlignment="1" applyProtection="1">
      <alignment horizontal="left" vertical="center" indent="1"/>
    </xf>
    <xf numFmtId="43" fontId="7" fillId="7" borderId="3" xfId="0" applyNumberFormat="1" applyFont="1" applyFill="1" applyBorder="1" applyAlignment="1" applyProtection="1">
      <alignment horizontal="left" vertical="center" indent="1"/>
    </xf>
    <xf numFmtId="43" fontId="7" fillId="7" borderId="34" xfId="0" applyNumberFormat="1" applyFont="1" applyFill="1" applyBorder="1" applyAlignment="1" applyProtection="1">
      <alignment horizontal="left" vertical="center" indent="1"/>
    </xf>
    <xf numFmtId="0" fontId="12" fillId="0" borderId="44" xfId="0" applyFont="1" applyBorder="1" applyAlignment="1" applyProtection="1">
      <alignment horizontal="left" vertical="center" wrapText="1" indent="2"/>
    </xf>
    <xf numFmtId="0" fontId="12" fillId="0" borderId="45" xfId="0" applyFont="1" applyBorder="1" applyAlignment="1" applyProtection="1">
      <alignment horizontal="left" vertical="center" wrapText="1" indent="2"/>
    </xf>
    <xf numFmtId="0" fontId="12" fillId="0" borderId="46" xfId="0" applyFont="1" applyBorder="1" applyAlignment="1" applyProtection="1">
      <alignment horizontal="left" vertical="center" wrapText="1" indent="2"/>
    </xf>
    <xf numFmtId="43" fontId="7" fillId="0" borderId="34" xfId="0" applyNumberFormat="1" applyFont="1" applyBorder="1" applyAlignment="1" applyProtection="1">
      <alignment horizontal="left" vertical="center" indent="1"/>
    </xf>
    <xf numFmtId="0" fontId="6" fillId="0" borderId="44" xfId="0" applyFont="1" applyBorder="1" applyAlignment="1" applyProtection="1">
      <alignment horizontal="left" vertical="center" wrapText="1" indent="2"/>
    </xf>
    <xf numFmtId="0" fontId="6" fillId="0" borderId="45" xfId="0" applyFont="1" applyBorder="1" applyAlignment="1" applyProtection="1">
      <alignment horizontal="left" vertical="center" wrapText="1" indent="2"/>
    </xf>
    <xf numFmtId="0" fontId="6" fillId="0" borderId="46" xfId="0" applyFont="1" applyBorder="1" applyAlignment="1" applyProtection="1">
      <alignment horizontal="left" vertical="center" wrapText="1" indent="2"/>
    </xf>
    <xf numFmtId="0" fontId="12" fillId="0" borderId="47" xfId="0" applyFont="1" applyBorder="1" applyAlignment="1" applyProtection="1">
      <alignment horizontal="left" vertical="center" wrapText="1" indent="1"/>
    </xf>
    <xf numFmtId="0" fontId="12" fillId="0" borderId="20" xfId="0" applyFont="1" applyBorder="1" applyAlignment="1" applyProtection="1">
      <alignment horizontal="left" vertical="center" wrapText="1" indent="1"/>
    </xf>
    <xf numFmtId="0" fontId="12" fillId="0" borderId="18" xfId="0" applyFont="1" applyBorder="1" applyAlignment="1" applyProtection="1">
      <alignment horizontal="left" vertical="center" wrapText="1" indent="1"/>
    </xf>
    <xf numFmtId="165" fontId="7" fillId="0" borderId="3" xfId="0" applyNumberFormat="1" applyFont="1" applyBorder="1" applyAlignment="1" applyProtection="1">
      <alignment horizontal="left" vertical="center" indent="1"/>
    </xf>
    <xf numFmtId="165" fontId="7" fillId="0" borderId="19" xfId="0" applyNumberFormat="1" applyFont="1" applyFill="1" applyBorder="1" applyAlignment="1" applyProtection="1">
      <alignment horizontal="left" vertical="center" indent="1"/>
    </xf>
    <xf numFmtId="165" fontId="7" fillId="0" borderId="48" xfId="0" applyNumberFormat="1" applyFont="1" applyFill="1" applyBorder="1" applyAlignment="1" applyProtection="1">
      <alignment horizontal="left" vertical="center" indent="1"/>
    </xf>
    <xf numFmtId="0" fontId="17" fillId="9" borderId="19"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0" fontId="17" fillId="9" borderId="18" xfId="0" applyFont="1" applyFill="1" applyBorder="1" applyAlignment="1" applyProtection="1">
      <alignment horizontal="center" vertical="center" wrapText="1"/>
    </xf>
    <xf numFmtId="10" fontId="7" fillId="0" borderId="3" xfId="0" applyNumberFormat="1" applyFont="1" applyBorder="1" applyAlignment="1" applyProtection="1">
      <alignment horizontal="left" vertical="center" indent="1"/>
    </xf>
    <xf numFmtId="43" fontId="7" fillId="7" borderId="12" xfId="0" applyNumberFormat="1" applyFont="1" applyFill="1" applyBorder="1" applyAlignment="1" applyProtection="1">
      <alignment horizontal="left" vertical="center" indent="1"/>
    </xf>
    <xf numFmtId="43" fontId="7" fillId="0" borderId="19" xfId="0" applyNumberFormat="1" applyFont="1" applyFill="1" applyBorder="1" applyAlignment="1" applyProtection="1">
      <alignment horizontal="left" vertical="center" indent="1"/>
    </xf>
    <xf numFmtId="43" fontId="7" fillId="0" borderId="48" xfId="0" applyNumberFormat="1" applyFont="1" applyFill="1" applyBorder="1" applyAlignment="1" applyProtection="1">
      <alignment horizontal="left" vertical="center" indent="1"/>
    </xf>
    <xf numFmtId="43" fontId="7" fillId="7" borderId="19" xfId="0" applyNumberFormat="1" applyFont="1" applyFill="1" applyBorder="1" applyAlignment="1" applyProtection="1">
      <alignment horizontal="left" vertical="center" indent="1"/>
    </xf>
    <xf numFmtId="43" fontId="7" fillId="7" borderId="20" xfId="0" applyNumberFormat="1" applyFont="1" applyFill="1" applyBorder="1" applyAlignment="1" applyProtection="1">
      <alignment horizontal="left" vertical="center" indent="1"/>
    </xf>
    <xf numFmtId="43" fontId="7" fillId="7" borderId="18" xfId="0" applyNumberFormat="1" applyFont="1" applyFill="1" applyBorder="1" applyAlignment="1" applyProtection="1">
      <alignment horizontal="left" vertical="center" indent="1"/>
    </xf>
    <xf numFmtId="43" fontId="7" fillId="0" borderId="19" xfId="0" applyNumberFormat="1" applyFont="1" applyBorder="1" applyAlignment="1" applyProtection="1">
      <alignment horizontal="left" vertical="center" indent="1"/>
    </xf>
    <xf numFmtId="43" fontId="7" fillId="0" borderId="20" xfId="0" applyNumberFormat="1" applyFont="1" applyBorder="1" applyAlignment="1" applyProtection="1">
      <alignment horizontal="left" vertical="center" indent="1"/>
    </xf>
    <xf numFmtId="43" fontId="7" fillId="0" borderId="18" xfId="0" applyNumberFormat="1" applyFont="1" applyBorder="1" applyAlignment="1" applyProtection="1">
      <alignment horizontal="left" vertical="center" indent="1"/>
    </xf>
    <xf numFmtId="0" fontId="6" fillId="0" borderId="20" xfId="0" applyFont="1" applyBorder="1" applyAlignment="1" applyProtection="1">
      <alignment horizontal="left" vertical="center" wrapText="1" indent="1"/>
    </xf>
    <xf numFmtId="0" fontId="6" fillId="0" borderId="18" xfId="0" applyFont="1" applyBorder="1" applyAlignment="1" applyProtection="1">
      <alignment horizontal="left" vertical="center" wrapText="1" indent="1"/>
    </xf>
    <xf numFmtId="43" fontId="7" fillId="0" borderId="48" xfId="0" applyNumberFormat="1" applyFont="1" applyBorder="1" applyAlignment="1" applyProtection="1">
      <alignment horizontal="left" vertical="center" indent="1"/>
    </xf>
    <xf numFmtId="0" fontId="6" fillId="0" borderId="44" xfId="0" applyFont="1" applyBorder="1" applyAlignment="1" applyProtection="1">
      <alignment horizontal="left" vertical="center" wrapText="1" indent="1"/>
    </xf>
    <xf numFmtId="0" fontId="6" fillId="0" borderId="45" xfId="0" applyFont="1" applyBorder="1" applyAlignment="1" applyProtection="1">
      <alignment horizontal="left" vertical="center" wrapText="1" indent="1"/>
    </xf>
    <xf numFmtId="0" fontId="6" fillId="0" borderId="46" xfId="0" applyFont="1" applyBorder="1" applyAlignment="1" applyProtection="1">
      <alignment horizontal="left" vertical="center" wrapText="1" indent="1"/>
    </xf>
    <xf numFmtId="10" fontId="7" fillId="0" borderId="19" xfId="0" applyNumberFormat="1" applyFont="1" applyBorder="1" applyAlignment="1" applyProtection="1">
      <alignment horizontal="left" vertical="center" indent="1"/>
    </xf>
    <xf numFmtId="0" fontId="12" fillId="0" borderId="37" xfId="0" applyFont="1" applyBorder="1" applyAlignment="1" applyProtection="1">
      <alignment horizontal="left" vertical="center" wrapText="1" indent="1"/>
    </xf>
    <xf numFmtId="0" fontId="12" fillId="0" borderId="5" xfId="0" applyFont="1" applyBorder="1" applyAlignment="1" applyProtection="1">
      <alignment horizontal="left" vertical="center" wrapText="1" indent="1"/>
    </xf>
    <xf numFmtId="0" fontId="12" fillId="0" borderId="17" xfId="0" applyFont="1" applyBorder="1" applyAlignment="1" applyProtection="1">
      <alignment horizontal="left" vertical="center" wrapText="1" indent="1"/>
    </xf>
    <xf numFmtId="43" fontId="7" fillId="0" borderId="76" xfId="0" applyNumberFormat="1" applyFont="1" applyBorder="1" applyAlignment="1" applyProtection="1">
      <alignment horizontal="left" vertical="center" indent="1"/>
    </xf>
    <xf numFmtId="43" fontId="7" fillId="0" borderId="55" xfId="0" applyNumberFormat="1" applyFont="1" applyBorder="1" applyAlignment="1" applyProtection="1">
      <alignment horizontal="left" vertical="center" indent="1"/>
    </xf>
    <xf numFmtId="43" fontId="7" fillId="0" borderId="77" xfId="0" applyNumberFormat="1" applyFont="1" applyBorder="1" applyAlignment="1" applyProtection="1">
      <alignment horizontal="left" vertical="center" indent="1"/>
    </xf>
    <xf numFmtId="43" fontId="7" fillId="7" borderId="15" xfId="0" applyNumberFormat="1" applyFont="1" applyFill="1" applyBorder="1" applyAlignment="1" applyProtection="1">
      <alignment horizontal="left" vertical="center" indent="1"/>
    </xf>
    <xf numFmtId="43" fontId="7" fillId="7" borderId="43" xfId="0" applyNumberFormat="1" applyFont="1" applyFill="1" applyBorder="1" applyAlignment="1" applyProtection="1">
      <alignment horizontal="left" vertical="center" indent="1"/>
    </xf>
    <xf numFmtId="0" fontId="8" fillId="8" borderId="33" xfId="0" applyFont="1" applyFill="1" applyBorder="1" applyAlignment="1" applyProtection="1">
      <alignment horizontal="left"/>
      <protection locked="0"/>
    </xf>
    <xf numFmtId="0" fontId="8" fillId="8" borderId="3" xfId="0" applyFont="1" applyFill="1" applyBorder="1" applyAlignment="1" applyProtection="1">
      <alignment horizontal="left"/>
      <protection locked="0"/>
    </xf>
    <xf numFmtId="14" fontId="8" fillId="8" borderId="3" xfId="0" applyNumberFormat="1" applyFont="1" applyFill="1" applyBorder="1" applyAlignment="1" applyProtection="1">
      <alignment horizontal="center"/>
      <protection locked="0"/>
    </xf>
    <xf numFmtId="0" fontId="8" fillId="8" borderId="3" xfId="0" applyFont="1" applyFill="1" applyBorder="1" applyAlignment="1" applyProtection="1">
      <alignment horizontal="center"/>
      <protection locked="0"/>
    </xf>
    <xf numFmtId="0" fontId="8" fillId="8" borderId="34" xfId="0" applyFont="1" applyFill="1" applyBorder="1" applyAlignment="1" applyProtection="1">
      <alignment horizontal="center"/>
      <protection locked="0"/>
    </xf>
    <xf numFmtId="0" fontId="8" fillId="8" borderId="35" xfId="0" applyFont="1" applyFill="1" applyBorder="1" applyAlignment="1" applyProtection="1">
      <alignment horizontal="left"/>
      <protection locked="0"/>
    </xf>
    <xf numFmtId="0" fontId="8" fillId="8" borderId="14" xfId="0" applyFont="1" applyFill="1" applyBorder="1" applyAlignment="1" applyProtection="1">
      <alignment horizontal="left"/>
      <protection locked="0"/>
    </xf>
    <xf numFmtId="14" fontId="8" fillId="8" borderId="14" xfId="0" applyNumberFormat="1" applyFont="1" applyFill="1" applyBorder="1" applyAlignment="1" applyProtection="1">
      <alignment horizontal="center"/>
      <protection locked="0"/>
    </xf>
    <xf numFmtId="0" fontId="8" fillId="8" borderId="14" xfId="0" applyFont="1" applyFill="1" applyBorder="1" applyAlignment="1" applyProtection="1">
      <alignment horizontal="center"/>
      <protection locked="0"/>
    </xf>
    <xf numFmtId="0" fontId="8" fillId="8" borderId="12" xfId="0" applyFont="1" applyFill="1" applyBorder="1" applyAlignment="1" applyProtection="1">
      <alignment horizontal="left"/>
      <protection locked="0"/>
    </xf>
    <xf numFmtId="0" fontId="8" fillId="8" borderId="12" xfId="0" applyFont="1" applyFill="1" applyBorder="1" applyAlignment="1" applyProtection="1">
      <alignment horizontal="center"/>
      <protection locked="0"/>
    </xf>
    <xf numFmtId="0" fontId="8" fillId="8" borderId="36" xfId="0" applyFont="1" applyFill="1" applyBorder="1" applyAlignment="1" applyProtection="1">
      <alignment horizontal="center"/>
      <protection locked="0"/>
    </xf>
    <xf numFmtId="0" fontId="9" fillId="0" borderId="37" xfId="0" applyFont="1" applyBorder="1" applyAlignment="1" applyProtection="1">
      <alignment horizontal="center" wrapText="1"/>
    </xf>
    <xf numFmtId="0" fontId="9" fillId="0" borderId="5" xfId="0" applyFont="1" applyBorder="1" applyAlignment="1" applyProtection="1">
      <alignment horizontal="center" wrapText="1"/>
    </xf>
    <xf numFmtId="0" fontId="9" fillId="4" borderId="38" xfId="0" applyFont="1" applyFill="1" applyBorder="1" applyAlignment="1" applyProtection="1">
      <alignment horizontal="center"/>
    </xf>
    <xf numFmtId="0" fontId="9" fillId="4" borderId="39" xfId="0" applyFont="1" applyFill="1" applyBorder="1" applyAlignment="1" applyProtection="1">
      <alignment horizontal="center"/>
    </xf>
    <xf numFmtId="0" fontId="9" fillId="4" borderId="41" xfId="0" applyFont="1" applyFill="1" applyBorder="1" applyAlignment="1" applyProtection="1">
      <alignment horizontal="center"/>
    </xf>
    <xf numFmtId="0" fontId="9" fillId="4" borderId="40" xfId="0" applyFont="1" applyFill="1" applyBorder="1" applyAlignment="1" applyProtection="1">
      <alignment horizontal="center"/>
    </xf>
    <xf numFmtId="0" fontId="9" fillId="0" borderId="40" xfId="0" applyFont="1" applyBorder="1" applyAlignment="1" applyProtection="1">
      <alignment horizontal="center" vertical="center"/>
    </xf>
    <xf numFmtId="0" fontId="9" fillId="0" borderId="42" xfId="0" applyFont="1" applyBorder="1" applyAlignment="1" applyProtection="1">
      <alignment horizontal="center" vertical="center"/>
    </xf>
    <xf numFmtId="0" fontId="10" fillId="4" borderId="78" xfId="0" applyFont="1" applyFill="1" applyBorder="1" applyAlignment="1" applyProtection="1">
      <alignment horizontal="left" vertical="top"/>
    </xf>
    <xf numFmtId="0" fontId="9" fillId="4" borderId="31"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3" xfId="0" applyFont="1" applyFill="1" applyBorder="1" applyAlignment="1" applyProtection="1">
      <alignment horizontal="center" wrapText="1"/>
    </xf>
    <xf numFmtId="0" fontId="9" fillId="4" borderId="32" xfId="0" applyFont="1" applyFill="1" applyBorder="1" applyAlignment="1" applyProtection="1">
      <alignment horizontal="center" wrapText="1"/>
    </xf>
    <xf numFmtId="0" fontId="9" fillId="4" borderId="21" xfId="0" applyFont="1" applyFill="1" applyBorder="1" applyAlignment="1" applyProtection="1">
      <alignment horizontal="left" vertical="center" indent="1"/>
    </xf>
    <xf numFmtId="0" fontId="9" fillId="4" borderId="22" xfId="0" applyFont="1" applyFill="1" applyBorder="1" applyAlignment="1" applyProtection="1">
      <alignment horizontal="left" vertical="center" indent="1"/>
    </xf>
    <xf numFmtId="0" fontId="9" fillId="8" borderId="22" xfId="0" applyFont="1" applyFill="1" applyBorder="1" applyAlignment="1" applyProtection="1">
      <alignment horizontal="left" vertical="center" wrapText="1"/>
      <protection locked="0"/>
    </xf>
    <xf numFmtId="0" fontId="9" fillId="4" borderId="22" xfId="0" applyFont="1" applyFill="1" applyBorder="1" applyAlignment="1" applyProtection="1">
      <alignment horizontal="right" vertical="center"/>
    </xf>
    <xf numFmtId="0" fontId="9" fillId="4" borderId="23" xfId="0" applyFont="1" applyFill="1" applyBorder="1" applyAlignment="1" applyProtection="1">
      <alignment horizontal="right" vertical="center"/>
    </xf>
    <xf numFmtId="0" fontId="9" fillId="8" borderId="9" xfId="0" applyFont="1" applyFill="1" applyBorder="1" applyAlignment="1" applyProtection="1">
      <alignment horizontal="left" vertical="center" wrapText="1" indent="1"/>
      <protection locked="0"/>
    </xf>
    <xf numFmtId="0" fontId="9" fillId="4" borderId="9" xfId="0" applyFont="1" applyFill="1" applyBorder="1" applyAlignment="1" applyProtection="1">
      <alignment horizontal="right" vertical="center"/>
    </xf>
    <xf numFmtId="0" fontId="9" fillId="8" borderId="9" xfId="0" applyFont="1" applyFill="1" applyBorder="1" applyAlignment="1" applyProtection="1">
      <alignment horizontal="left" vertical="center"/>
      <protection locked="0"/>
    </xf>
    <xf numFmtId="0" fontId="9" fillId="8" borderId="9" xfId="0" applyFont="1" applyFill="1" applyBorder="1" applyAlignment="1" applyProtection="1">
      <alignment horizontal="right" vertical="center"/>
      <protection locked="0"/>
    </xf>
    <xf numFmtId="0" fontId="9" fillId="8" borderId="25" xfId="0" applyFont="1" applyFill="1" applyBorder="1" applyAlignment="1" applyProtection="1">
      <alignment horizontal="right" vertical="center"/>
      <protection locked="0"/>
    </xf>
    <xf numFmtId="0" fontId="9" fillId="0" borderId="26" xfId="0" applyFont="1" applyBorder="1" applyAlignment="1" applyProtection="1">
      <alignment horizontal="left" vertical="center" indent="1"/>
    </xf>
    <xf numFmtId="0" fontId="9" fillId="0" borderId="16" xfId="0" applyFont="1" applyBorder="1" applyAlignment="1" applyProtection="1">
      <alignment horizontal="left" vertical="center" indent="1"/>
    </xf>
    <xf numFmtId="0" fontId="9" fillId="0" borderId="27" xfId="0" applyFont="1" applyBorder="1" applyAlignment="1" applyProtection="1">
      <alignment horizontal="left" vertical="center" indent="1"/>
    </xf>
    <xf numFmtId="0" fontId="9" fillId="8" borderId="28" xfId="0" applyFont="1" applyFill="1" applyBorder="1" applyAlignment="1" applyProtection="1">
      <alignment horizontal="left"/>
      <protection locked="0"/>
    </xf>
    <xf numFmtId="0" fontId="9" fillId="8" borderId="2" xfId="0" applyFont="1" applyFill="1" applyBorder="1" applyAlignment="1" applyProtection="1">
      <alignment horizontal="left"/>
      <protection locked="0"/>
    </xf>
    <xf numFmtId="0" fontId="9" fillId="8" borderId="29" xfId="0" applyFont="1" applyFill="1" applyBorder="1" applyAlignment="1" applyProtection="1">
      <alignment horizontal="left"/>
      <protection locked="0"/>
    </xf>
    <xf numFmtId="0" fontId="9" fillId="8" borderId="30" xfId="0" applyFont="1" applyFill="1" applyBorder="1" applyAlignment="1" applyProtection="1">
      <alignment horizontal="left"/>
      <protection locked="0"/>
    </xf>
  </cellXfs>
  <cellStyles count="2">
    <cellStyle name="Comma" xfId="1" builtinId="3"/>
    <cellStyle name="Normal" xfId="0" builtinId="0"/>
  </cellStyles>
  <dxfs count="20">
    <dxf>
      <font>
        <color theme="0"/>
      </font>
    </dxf>
    <dxf>
      <font>
        <color theme="0"/>
      </font>
    </dxf>
    <dxf>
      <font>
        <color theme="0"/>
      </font>
    </dxf>
    <dxf>
      <font>
        <color theme="0"/>
      </font>
    </dxf>
    <dxf>
      <font>
        <color theme="0"/>
      </font>
    </dxf>
    <dxf>
      <font>
        <b/>
        <i val="0"/>
        <color theme="1"/>
      </font>
      <fill>
        <patternFill>
          <bgColor theme="0" tint="-0.34998626667073579"/>
        </patternFill>
      </fill>
    </dxf>
    <dxf>
      <font>
        <color theme="0"/>
      </font>
    </dxf>
    <dxf>
      <font>
        <color theme="0"/>
      </font>
    </dxf>
    <dxf>
      <fill>
        <patternFill>
          <bgColor rgb="FFFFFF00"/>
        </patternFill>
      </fill>
    </dxf>
    <dxf>
      <font>
        <b/>
        <i val="0"/>
        <color rgb="FFFF0000"/>
      </font>
      <fill>
        <patternFill>
          <bgColor rgb="FFFFFF00"/>
        </patternFill>
      </fill>
    </dxf>
    <dxf>
      <font>
        <color theme="1"/>
      </font>
    </dxf>
    <dxf>
      <font>
        <b/>
        <i val="0"/>
        <color rgb="FFFF0000"/>
      </font>
      <fill>
        <patternFill>
          <bgColor rgb="FFFFFF00"/>
        </patternFill>
      </fill>
    </dxf>
    <dxf>
      <fill>
        <patternFill>
          <bgColor theme="0" tint="-0.14996795556505021"/>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dxf>
    <dxf>
      <font>
        <b/>
        <i val="0"/>
        <color rgb="FFFF0000"/>
      </font>
      <fill>
        <patternFill>
          <bgColor rgb="FFFFFF00"/>
        </patternFill>
      </fill>
    </dxf>
    <dxf>
      <font>
        <color theme="0"/>
      </font>
    </dxf>
    <dxf>
      <font>
        <color theme="0"/>
      </font>
    </dxf>
    <dxf>
      <font>
        <b/>
        <i val="0"/>
        <color rgb="FFFF0000"/>
      </font>
      <fill>
        <patternFill>
          <bgColor rgb="FFFFFF00"/>
        </patternFill>
      </fill>
    </dxf>
    <dxf>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527050</xdr:colOff>
          <xdr:row>66</xdr:row>
          <xdr:rowOff>0</xdr:rowOff>
        </xdr:from>
        <xdr:to>
          <xdr:col>12</xdr:col>
          <xdr:colOff>0</xdr:colOff>
          <xdr:row>66</xdr:row>
          <xdr:rowOff>0</xdr:rowOff>
        </xdr:to>
        <xdr:sp macro="" textlink="">
          <xdr:nvSpPr>
            <xdr:cNvPr id="2054" name="Button 6" hidden="1">
              <a:extLst>
                <a:ext uri="{63B3BB69-23CF-44E3-9099-C40C66FF867C}">
                  <a14:compatExt spid="_x0000_s20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Completed Test</a:t>
              </a:r>
            </a:p>
          </xdr:txBody>
        </xdr:sp>
        <xdr:clientData fPrintsWithSheet="0"/>
      </xdr:twoCellAnchor>
    </mc:Choice>
    <mc:Fallback/>
  </mc:AlternateContent>
  <xdr:twoCellAnchor>
    <xdr:from>
      <xdr:col>45</xdr:col>
      <xdr:colOff>320386</xdr:colOff>
      <xdr:row>1</xdr:row>
      <xdr:rowOff>190501</xdr:rowOff>
    </xdr:from>
    <xdr:to>
      <xdr:col>48</xdr:col>
      <xdr:colOff>57150</xdr:colOff>
      <xdr:row>9</xdr:row>
      <xdr:rowOff>114300</xdr:rowOff>
    </xdr:to>
    <xdr:sp macro="[0]!NewFormB" textlink="">
      <xdr:nvSpPr>
        <xdr:cNvPr id="2" name="Rounded Rectangle 1"/>
        <xdr:cNvSpPr/>
      </xdr:nvSpPr>
      <xdr:spPr>
        <a:xfrm>
          <a:off x="10026361" y="314326"/>
          <a:ext cx="1565564" cy="1076324"/>
        </a:xfrm>
        <a:prstGeom prst="roundRect">
          <a:avLst/>
        </a:prstGeom>
        <a:solidFill>
          <a:schemeClr val="accent3">
            <a:lumMod val="20000"/>
            <a:lumOff val="80000"/>
          </a:schemeClr>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Clear Data/Get NewBlank</a:t>
          </a:r>
          <a:r>
            <a:rPr lang="en-US" sz="1800" b="1" baseline="0">
              <a:solidFill>
                <a:sysClr val="windowText" lastClr="000000"/>
              </a:solidFill>
            </a:rPr>
            <a:t> </a:t>
          </a:r>
          <a:r>
            <a:rPr lang="en-US" sz="1800" b="1">
              <a:solidFill>
                <a:sysClr val="windowText" lastClr="000000"/>
              </a:solidFill>
            </a:rPr>
            <a:t>Form</a:t>
          </a:r>
        </a:p>
      </xdr:txBody>
    </xdr:sp>
    <xdr:clientData/>
  </xdr:twoCellAnchor>
  <xdr:twoCellAnchor>
    <xdr:from>
      <xdr:col>45</xdr:col>
      <xdr:colOff>304799</xdr:colOff>
      <xdr:row>12</xdr:row>
      <xdr:rowOff>38100</xdr:rowOff>
    </xdr:from>
    <xdr:to>
      <xdr:col>48</xdr:col>
      <xdr:colOff>66674</xdr:colOff>
      <xdr:row>18</xdr:row>
      <xdr:rowOff>200025</xdr:rowOff>
    </xdr:to>
    <xdr:sp macro="[0]!PrintSheet" textlink="">
      <xdr:nvSpPr>
        <xdr:cNvPr id="3" name="Rounded Rectangle 2"/>
        <xdr:cNvSpPr/>
      </xdr:nvSpPr>
      <xdr:spPr>
        <a:xfrm>
          <a:off x="10010774" y="1809750"/>
          <a:ext cx="1590675" cy="1219200"/>
        </a:xfrm>
        <a:prstGeom prst="roundRect">
          <a:avLst/>
        </a:prstGeom>
        <a:solidFill>
          <a:schemeClr val="accent4">
            <a:lumMod val="20000"/>
            <a:lumOff val="80000"/>
          </a:schemeClr>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ysClr val="windowText" lastClr="000000"/>
              </a:solidFill>
            </a:rPr>
            <a:t>PRINT</a:t>
          </a:r>
          <a:r>
            <a:rPr lang="en-US" sz="1800" b="1" baseline="0">
              <a:solidFill>
                <a:sysClr val="windowText" lastClr="000000"/>
              </a:solidFill>
            </a:rPr>
            <a:t> SHEET</a:t>
          </a:r>
          <a:endParaRPr lang="en-US" sz="1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180975</xdr:colOff>
      <xdr:row>0</xdr:row>
      <xdr:rowOff>190500</xdr:rowOff>
    </xdr:from>
    <xdr:to>
      <xdr:col>41</xdr:col>
      <xdr:colOff>523875</xdr:colOff>
      <xdr:row>7</xdr:row>
      <xdr:rowOff>285750</xdr:rowOff>
    </xdr:to>
    <xdr:sp macro="[0]!PrintSheet" textlink="">
      <xdr:nvSpPr>
        <xdr:cNvPr id="2" name="Rounded Rectangle 1"/>
        <xdr:cNvSpPr/>
      </xdr:nvSpPr>
      <xdr:spPr>
        <a:xfrm>
          <a:off x="8391525" y="190500"/>
          <a:ext cx="1562100" cy="1123950"/>
        </a:xfrm>
        <a:prstGeom prst="roundRect">
          <a:avLst/>
        </a:prstGeom>
        <a:solidFill>
          <a:schemeClr val="tx2">
            <a:lumMod val="20000"/>
            <a:lumOff val="80000"/>
          </a:schemeClr>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ysClr val="windowText" lastClr="000000"/>
              </a:solidFill>
            </a:rPr>
            <a:t>PRINT SHEET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16</xdr:col>
      <xdr:colOff>238125</xdr:colOff>
      <xdr:row>1</xdr:row>
      <xdr:rowOff>154781</xdr:rowOff>
    </xdr:from>
    <xdr:to>
      <xdr:col>17</xdr:col>
      <xdr:colOff>79376</xdr:colOff>
      <xdr:row>4</xdr:row>
      <xdr:rowOff>206375</xdr:rowOff>
    </xdr:to>
    <xdr:sp macro="[0]!ClearManualDataWSB" textlink="">
      <xdr:nvSpPr>
        <xdr:cNvPr id="2" name="Clear Manual Entry B"/>
        <xdr:cNvSpPr/>
      </xdr:nvSpPr>
      <xdr:spPr>
        <a:xfrm>
          <a:off x="13620750" y="345281"/>
          <a:ext cx="2809876" cy="1242219"/>
        </a:xfrm>
        <a:prstGeom prst="roundRect">
          <a:avLst/>
        </a:prstGeom>
        <a:solidFill>
          <a:schemeClr val="accent4">
            <a:lumMod val="40000"/>
            <a:lumOff val="60000"/>
          </a:schemeClr>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ysClr val="windowText" lastClr="000000"/>
              </a:solidFill>
            </a:rPr>
            <a:t>Clear Manual Entry Data</a:t>
          </a:r>
        </a:p>
      </xdr:txBody>
    </xdr:sp>
    <xdr:clientData fLocksWithSheet="0"/>
  </xdr:twoCellAnchor>
  <xdr:twoCellAnchor>
    <xdr:from>
      <xdr:col>16</xdr:col>
      <xdr:colOff>222251</xdr:colOff>
      <xdr:row>9</xdr:row>
      <xdr:rowOff>63501</xdr:rowOff>
    </xdr:from>
    <xdr:to>
      <xdr:col>17</xdr:col>
      <xdr:colOff>111126</xdr:colOff>
      <xdr:row>12</xdr:row>
      <xdr:rowOff>174626</xdr:rowOff>
    </xdr:to>
    <xdr:sp macro="[0]!PrintCSE819B" textlink="">
      <xdr:nvSpPr>
        <xdr:cNvPr id="3" name="Rounded Rectangle 2"/>
        <xdr:cNvSpPr/>
      </xdr:nvSpPr>
      <xdr:spPr>
        <a:xfrm>
          <a:off x="13604876" y="3159126"/>
          <a:ext cx="2857500" cy="1365250"/>
        </a:xfrm>
        <a:prstGeom prst="roundRect">
          <a:avLst/>
        </a:prstGeom>
        <a:solidFill>
          <a:schemeClr val="accent6">
            <a:lumMod val="40000"/>
            <a:lumOff val="60000"/>
          </a:schemeClr>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ysClr val="windowText" lastClr="000000"/>
              </a:solidFill>
            </a:rPr>
            <a:t>PRINT CSE819B</a:t>
          </a:r>
          <a:r>
            <a:rPr lang="en-US" sz="2400" b="1" baseline="0">
              <a:solidFill>
                <a:sysClr val="windowText" lastClr="000000"/>
              </a:solidFill>
            </a:rPr>
            <a:t> FORM</a:t>
          </a:r>
          <a:endParaRPr lang="en-US" sz="1050" b="1">
            <a:solidFill>
              <a:sysClr val="windowText" lastClr="000000"/>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Z274"/>
  <sheetViews>
    <sheetView tabSelected="1" zoomScaleNormal="100" workbookViewId="0">
      <selection activeCell="I59" sqref="I59"/>
    </sheetView>
  </sheetViews>
  <sheetFormatPr defaultColWidth="9.1796875" defaultRowHeight="15.5" x14ac:dyDescent="0.35"/>
  <cols>
    <col min="1" max="1" width="2.453125" style="89" customWidth="1"/>
    <col min="2" max="2" width="3.1796875" style="89" customWidth="1"/>
    <col min="3" max="3" width="6.81640625" style="216" customWidth="1"/>
    <col min="4" max="4" width="5.1796875" style="231" customWidth="1"/>
    <col min="5" max="5" width="38.26953125" style="89" customWidth="1"/>
    <col min="6" max="6" width="3.7265625" style="89" customWidth="1"/>
    <col min="7" max="7" width="19.453125" style="179" customWidth="1"/>
    <col min="8" max="8" width="3.7265625" style="89" customWidth="1"/>
    <col min="9" max="9" width="19.453125" style="179" customWidth="1"/>
    <col min="10" max="10" width="3.7265625" style="89" customWidth="1"/>
    <col min="11" max="11" width="13.26953125" style="179" customWidth="1"/>
    <col min="12" max="12" width="19.453125" style="180" bestFit="1" customWidth="1"/>
    <col min="13" max="13" width="12" style="180" hidden="1" customWidth="1"/>
    <col min="14" max="14" width="6.453125" style="180" customWidth="1"/>
    <col min="15" max="16" width="12.7265625" style="180" hidden="1" customWidth="1"/>
    <col min="17" max="18" width="9.1796875" style="181" hidden="1" customWidth="1"/>
    <col min="19" max="19" width="1.54296875" style="89" customWidth="1"/>
    <col min="20" max="22" width="9.1796875" style="89" hidden="1" customWidth="1"/>
    <col min="23" max="23" width="6.7265625" style="89" hidden="1" customWidth="1"/>
    <col min="24" max="25" width="10.453125" style="89" hidden="1" customWidth="1"/>
    <col min="26" max="26" width="33.26953125" style="89" hidden="1" customWidth="1"/>
    <col min="27" max="27" width="22.453125" style="89" hidden="1" customWidth="1"/>
    <col min="28" max="28" width="18.81640625" style="89" hidden="1" customWidth="1"/>
    <col min="29" max="29" width="9.1796875" style="89" hidden="1" customWidth="1"/>
    <col min="30" max="31" width="8.7265625" style="89" hidden="1" customWidth="1"/>
    <col min="32" max="44" width="9.1796875" style="89" hidden="1" customWidth="1"/>
    <col min="45" max="45" width="2" style="89" hidden="1" customWidth="1"/>
    <col min="46" max="16384" width="9.1796875" style="89"/>
  </cols>
  <sheetData>
    <row r="1" spans="1:45" ht="9.75" customHeight="1" thickBot="1" x14ac:dyDescent="0.3">
      <c r="A1" s="91"/>
      <c r="B1" s="84"/>
      <c r="C1" s="210"/>
      <c r="D1" s="226"/>
      <c r="E1" s="84"/>
      <c r="F1" s="84"/>
      <c r="G1" s="93"/>
      <c r="H1" s="84"/>
      <c r="I1" s="93"/>
      <c r="J1" s="84"/>
      <c r="K1" s="93"/>
      <c r="L1" s="94"/>
      <c r="M1" s="94"/>
      <c r="N1" s="94"/>
      <c r="O1" s="94"/>
      <c r="P1" s="94"/>
      <c r="Q1" s="95"/>
      <c r="R1" s="95"/>
      <c r="S1" s="96"/>
      <c r="T1" s="84"/>
      <c r="U1" s="84"/>
      <c r="V1" s="84"/>
      <c r="W1" s="182"/>
      <c r="X1" s="183">
        <v>1736</v>
      </c>
      <c r="Y1" s="183"/>
      <c r="Z1" s="183"/>
      <c r="AA1" s="183"/>
      <c r="AB1" s="183"/>
      <c r="AC1" s="183"/>
      <c r="AD1" s="183"/>
      <c r="AE1" s="183"/>
      <c r="AF1" s="183"/>
      <c r="AG1" s="183"/>
      <c r="AH1" s="84"/>
      <c r="AI1" s="84"/>
      <c r="AJ1" s="84"/>
      <c r="AK1" s="84"/>
      <c r="AL1" s="84"/>
      <c r="AM1" s="84"/>
      <c r="AN1" s="84"/>
      <c r="AO1" s="84"/>
      <c r="AP1" s="84"/>
      <c r="AQ1" s="84"/>
      <c r="AR1" s="84"/>
      <c r="AS1" s="96"/>
    </row>
    <row r="2" spans="1:45" ht="15.75" customHeight="1" x14ac:dyDescent="0.35">
      <c r="A2" s="101"/>
      <c r="B2" s="102"/>
      <c r="C2" s="249"/>
      <c r="D2" s="227"/>
      <c r="E2" s="255" t="s">
        <v>239</v>
      </c>
      <c r="F2" s="255"/>
      <c r="G2" s="255"/>
      <c r="H2" s="255"/>
      <c r="I2" s="255"/>
      <c r="J2" s="255"/>
      <c r="K2" s="184" t="s">
        <v>14</v>
      </c>
      <c r="L2" s="105"/>
      <c r="M2" s="105"/>
      <c r="N2" s="106"/>
      <c r="O2" s="105"/>
      <c r="P2" s="105"/>
      <c r="Q2" s="103"/>
      <c r="R2" s="185"/>
      <c r="S2" s="107"/>
      <c r="T2" s="108"/>
      <c r="U2" s="108"/>
      <c r="V2" s="108"/>
      <c r="W2" s="109"/>
      <c r="X2" s="110"/>
      <c r="Y2" s="110"/>
      <c r="Z2" s="110"/>
      <c r="AA2" s="110"/>
      <c r="AB2" s="110"/>
      <c r="AC2" s="110"/>
      <c r="AD2" s="110"/>
      <c r="AE2" s="110"/>
      <c r="AF2" s="110"/>
      <c r="AG2" s="110"/>
      <c r="AH2" s="108"/>
      <c r="AI2" s="108"/>
      <c r="AJ2" s="108"/>
      <c r="AK2" s="108"/>
      <c r="AL2" s="108"/>
      <c r="AM2" s="108"/>
      <c r="AN2" s="108"/>
      <c r="AO2" s="108"/>
      <c r="AP2" s="108"/>
      <c r="AQ2" s="108"/>
      <c r="AR2" s="108"/>
      <c r="AS2" s="107"/>
    </row>
    <row r="3" spans="1:45" ht="12.75" customHeight="1" x14ac:dyDescent="0.35">
      <c r="A3" s="101"/>
      <c r="B3" s="116"/>
      <c r="C3" s="250"/>
      <c r="D3" s="212"/>
      <c r="E3" s="256"/>
      <c r="F3" s="256"/>
      <c r="G3" s="256"/>
      <c r="H3" s="256"/>
      <c r="I3" s="256"/>
      <c r="J3" s="256"/>
      <c r="K3" s="186"/>
      <c r="L3" s="19"/>
      <c r="M3" s="19"/>
      <c r="N3" s="114"/>
      <c r="O3" s="19"/>
      <c r="P3" s="19"/>
      <c r="Q3" s="18"/>
      <c r="R3" s="115"/>
      <c r="S3" s="107"/>
      <c r="T3" s="108"/>
      <c r="U3" s="108"/>
      <c r="V3" s="108"/>
      <c r="W3" s="109"/>
      <c r="X3" s="110"/>
      <c r="Y3" s="110"/>
      <c r="Z3" s="110"/>
      <c r="AA3" s="110"/>
      <c r="AB3" s="110"/>
      <c r="AC3" s="110"/>
      <c r="AD3" s="110"/>
      <c r="AE3" s="110"/>
      <c r="AF3" s="110"/>
      <c r="AG3" s="110"/>
      <c r="AH3" s="108"/>
      <c r="AI3" s="108"/>
      <c r="AJ3" s="108"/>
      <c r="AK3" s="108"/>
      <c r="AL3" s="108"/>
      <c r="AM3" s="108"/>
      <c r="AN3" s="108"/>
      <c r="AO3" s="108"/>
      <c r="AP3" s="108"/>
      <c r="AQ3" s="108"/>
      <c r="AR3" s="108"/>
      <c r="AS3" s="107"/>
    </row>
    <row r="4" spans="1:45" ht="16" thickBot="1" x14ac:dyDescent="0.4">
      <c r="A4" s="101"/>
      <c r="B4" s="116"/>
      <c r="C4" s="251"/>
      <c r="D4" s="212"/>
      <c r="E4" s="256"/>
      <c r="F4" s="256"/>
      <c r="G4" s="256"/>
      <c r="H4" s="256"/>
      <c r="I4" s="256"/>
      <c r="J4" s="256"/>
      <c r="K4" s="186"/>
      <c r="L4" s="19"/>
      <c r="M4" s="19"/>
      <c r="N4" s="114"/>
      <c r="O4" s="19"/>
      <c r="P4" s="19"/>
      <c r="Q4" s="18"/>
      <c r="R4" s="115"/>
      <c r="S4" s="107"/>
      <c r="T4" s="108"/>
      <c r="U4" s="108"/>
      <c r="V4" s="108"/>
      <c r="W4" s="109"/>
      <c r="X4" s="110">
        <v>338.76</v>
      </c>
      <c r="Y4" s="110"/>
      <c r="Z4" s="110"/>
      <c r="AA4" s="110"/>
      <c r="AB4" s="110"/>
      <c r="AC4" s="110"/>
      <c r="AD4" s="110"/>
      <c r="AE4" s="110"/>
      <c r="AF4" s="110"/>
      <c r="AG4" s="110"/>
      <c r="AH4" s="108"/>
      <c r="AI4" s="108"/>
      <c r="AJ4" s="108"/>
      <c r="AK4" s="108"/>
      <c r="AL4" s="108"/>
      <c r="AM4" s="108"/>
      <c r="AN4" s="108"/>
      <c r="AO4" s="108"/>
      <c r="AP4" s="108"/>
      <c r="AQ4" s="108"/>
      <c r="AR4" s="108"/>
      <c r="AS4" s="107"/>
    </row>
    <row r="5" spans="1:45" ht="29.25" customHeight="1" thickBot="1" x14ac:dyDescent="0.4">
      <c r="A5" s="101"/>
      <c r="B5" s="252" t="s">
        <v>26</v>
      </c>
      <c r="C5" s="253"/>
      <c r="D5" s="254"/>
      <c r="E5" s="85"/>
      <c r="F5" s="18"/>
      <c r="G5" s="19"/>
      <c r="H5" s="18"/>
      <c r="I5" s="19"/>
      <c r="J5" s="18"/>
      <c r="K5" s="19"/>
      <c r="L5" s="19"/>
      <c r="M5" s="19"/>
      <c r="N5" s="114"/>
      <c r="O5" s="19"/>
      <c r="P5" s="19"/>
      <c r="Q5" s="18"/>
      <c r="R5" s="115"/>
      <c r="S5" s="107"/>
      <c r="T5" s="108"/>
      <c r="U5" s="108"/>
      <c r="V5" s="108"/>
      <c r="W5" s="109"/>
      <c r="X5" s="110"/>
      <c r="Y5" s="110"/>
      <c r="Z5" s="110"/>
      <c r="AA5" s="110"/>
      <c r="AB5" s="110"/>
      <c r="AC5" s="110"/>
      <c r="AD5" s="110"/>
      <c r="AE5" s="110"/>
      <c r="AF5" s="110"/>
      <c r="AG5" s="110"/>
      <c r="AH5" s="108"/>
      <c r="AI5" s="108"/>
      <c r="AJ5" s="108"/>
      <c r="AK5" s="108"/>
      <c r="AL5" s="108"/>
      <c r="AM5" s="108"/>
      <c r="AN5" s="108"/>
      <c r="AO5" s="108"/>
      <c r="AP5" s="108"/>
      <c r="AQ5" s="108"/>
      <c r="AR5" s="108"/>
      <c r="AS5" s="107"/>
    </row>
    <row r="6" spans="1:45" ht="15.75" hidden="1" x14ac:dyDescent="0.25">
      <c r="A6" s="101"/>
      <c r="B6" s="116"/>
      <c r="C6" s="211"/>
      <c r="D6" s="212"/>
      <c r="E6" s="18"/>
      <c r="F6" s="117">
        <f>+G6+I6</f>
        <v>1</v>
      </c>
      <c r="G6" s="118">
        <f>IF(G8=FALSE,0,1)</f>
        <v>0</v>
      </c>
      <c r="H6" s="119"/>
      <c r="I6" s="118">
        <f>IF(I8=FALSE,0,1)</f>
        <v>1</v>
      </c>
      <c r="J6" s="18"/>
      <c r="K6" s="19"/>
      <c r="L6" s="19"/>
      <c r="M6" s="19"/>
      <c r="N6" s="114"/>
      <c r="O6" s="19"/>
      <c r="P6" s="19"/>
      <c r="Q6" s="18"/>
      <c r="R6" s="115"/>
      <c r="S6" s="107"/>
      <c r="T6" s="108"/>
      <c r="U6" s="108"/>
      <c r="V6" s="108"/>
      <c r="W6" s="109"/>
      <c r="X6" s="110"/>
      <c r="Y6" s="110"/>
      <c r="Z6" s="110"/>
      <c r="AA6" s="110"/>
      <c r="AB6" s="110"/>
      <c r="AC6" s="110"/>
      <c r="AD6" s="110"/>
      <c r="AE6" s="110"/>
      <c r="AF6" s="110"/>
      <c r="AG6" s="110"/>
      <c r="AH6" s="108"/>
      <c r="AI6" s="108"/>
      <c r="AJ6" s="108"/>
      <c r="AK6" s="108"/>
      <c r="AL6" s="108"/>
      <c r="AM6" s="108"/>
      <c r="AN6" s="108"/>
      <c r="AO6" s="108"/>
      <c r="AP6" s="108"/>
      <c r="AQ6" s="108"/>
      <c r="AR6" s="108"/>
      <c r="AS6" s="107"/>
    </row>
    <row r="7" spans="1:45" ht="15.75" hidden="1" x14ac:dyDescent="0.25">
      <c r="A7" s="101"/>
      <c r="B7" s="116"/>
      <c r="C7" s="211"/>
      <c r="D7" s="212"/>
      <c r="E7" s="18"/>
      <c r="F7" s="18"/>
      <c r="G7" s="120" t="s">
        <v>60</v>
      </c>
      <c r="H7" s="121"/>
      <c r="I7" s="120" t="s">
        <v>59</v>
      </c>
      <c r="J7" s="18"/>
      <c r="K7" s="122" t="s">
        <v>58</v>
      </c>
      <c r="L7" s="122"/>
      <c r="M7" s="122"/>
      <c r="N7" s="123"/>
      <c r="O7" s="122"/>
      <c r="P7" s="122"/>
      <c r="Q7" s="18"/>
      <c r="R7" s="115"/>
      <c r="S7" s="107"/>
      <c r="T7" s="108"/>
      <c r="U7" s="108"/>
      <c r="V7" s="108"/>
      <c r="W7" s="109"/>
      <c r="X7" s="110"/>
      <c r="Y7" s="110">
        <v>6017</v>
      </c>
      <c r="Z7" s="110"/>
      <c r="AA7" s="110"/>
      <c r="AB7" s="110"/>
      <c r="AC7" s="110"/>
      <c r="AD7" s="110"/>
      <c r="AE7" s="110"/>
      <c r="AF7" s="110"/>
      <c r="AG7" s="110"/>
      <c r="AH7" s="108"/>
      <c r="AI7" s="108"/>
      <c r="AJ7" s="108"/>
      <c r="AK7" s="108"/>
      <c r="AL7" s="108"/>
      <c r="AM7" s="108"/>
      <c r="AN7" s="108"/>
      <c r="AO7" s="108"/>
      <c r="AP7" s="108"/>
      <c r="AQ7" s="108"/>
      <c r="AR7" s="108"/>
      <c r="AS7" s="107"/>
    </row>
    <row r="8" spans="1:45" ht="15.75" hidden="1" x14ac:dyDescent="0.25">
      <c r="A8" s="101"/>
      <c r="B8" s="116"/>
      <c r="C8" s="211"/>
      <c r="D8" s="212"/>
      <c r="E8" s="18"/>
      <c r="F8" s="18"/>
      <c r="G8" s="118" t="b">
        <v>0</v>
      </c>
      <c r="H8" s="119"/>
      <c r="I8" s="118" t="b">
        <v>1</v>
      </c>
      <c r="J8" s="18"/>
      <c r="K8" s="19"/>
      <c r="L8" s="19"/>
      <c r="M8" s="19"/>
      <c r="N8" s="114"/>
      <c r="O8" s="19"/>
      <c r="P8" s="19"/>
      <c r="Q8" s="18"/>
      <c r="R8" s="115"/>
      <c r="S8" s="107"/>
      <c r="T8" s="108"/>
      <c r="U8" s="108"/>
      <c r="V8" s="108"/>
      <c r="W8" s="109"/>
      <c r="X8" s="110"/>
      <c r="Y8" s="110"/>
      <c r="Z8" s="110"/>
      <c r="AA8" s="110"/>
      <c r="AB8" s="110"/>
      <c r="AC8" s="110"/>
      <c r="AD8" s="110"/>
      <c r="AE8" s="110"/>
      <c r="AF8" s="110"/>
      <c r="AG8" s="110"/>
      <c r="AH8" s="108"/>
      <c r="AI8" s="108"/>
      <c r="AJ8" s="108"/>
      <c r="AK8" s="108"/>
      <c r="AL8" s="108"/>
      <c r="AM8" s="108"/>
      <c r="AN8" s="108"/>
      <c r="AO8" s="108"/>
      <c r="AP8" s="108"/>
      <c r="AQ8" s="108"/>
      <c r="AR8" s="108"/>
      <c r="AS8" s="107"/>
    </row>
    <row r="9" spans="1:45" ht="16" thickBot="1" x14ac:dyDescent="0.4">
      <c r="A9" s="101"/>
      <c r="B9" s="116"/>
      <c r="C9" s="211"/>
      <c r="D9" s="212"/>
      <c r="E9" s="18" t="str">
        <f>IF(F6&gt;1,"Only One Parent Can be Checked",IF(F6=0,"One Parent Must Be Checked",""))</f>
        <v/>
      </c>
      <c r="F9" s="18"/>
      <c r="G9" s="90" t="s">
        <v>60</v>
      </c>
      <c r="H9" s="18"/>
      <c r="I9" s="90" t="s">
        <v>59</v>
      </c>
      <c r="J9" s="18"/>
      <c r="K9" s="90" t="s">
        <v>58</v>
      </c>
      <c r="L9" s="19"/>
      <c r="M9" s="19" t="s">
        <v>14</v>
      </c>
      <c r="N9" s="114"/>
      <c r="O9" s="19"/>
      <c r="P9" s="19"/>
      <c r="Q9" s="18"/>
      <c r="R9" s="115"/>
      <c r="S9" s="107"/>
      <c r="T9" s="108"/>
      <c r="U9" s="108"/>
      <c r="V9" s="108"/>
      <c r="W9" s="109"/>
      <c r="X9" s="110"/>
      <c r="Y9" s="110">
        <f>+Y7-900</f>
        <v>5117</v>
      </c>
      <c r="Z9" s="110"/>
      <c r="AA9" s="110"/>
      <c r="AB9" s="110"/>
      <c r="AC9" s="110"/>
      <c r="AD9" s="110"/>
      <c r="AE9" s="110"/>
      <c r="AF9" s="110"/>
      <c r="AG9" s="110"/>
      <c r="AH9" s="108"/>
      <c r="AI9" s="108"/>
      <c r="AJ9" s="108"/>
      <c r="AK9" s="108"/>
      <c r="AL9" s="108"/>
      <c r="AM9" s="108"/>
      <c r="AN9" s="108"/>
      <c r="AO9" s="108"/>
      <c r="AP9" s="108"/>
      <c r="AQ9" s="108"/>
      <c r="AR9" s="108"/>
      <c r="AS9" s="107"/>
    </row>
    <row r="10" spans="1:45" ht="11.25" customHeight="1" thickBot="1" x14ac:dyDescent="0.4">
      <c r="A10" s="101"/>
      <c r="B10" s="116"/>
      <c r="C10" s="211"/>
      <c r="D10" s="212"/>
      <c r="E10" s="18"/>
      <c r="F10" s="18"/>
      <c r="G10" s="19"/>
      <c r="H10" s="18"/>
      <c r="I10" s="19"/>
      <c r="J10" s="18"/>
      <c r="K10" s="19"/>
      <c r="L10" s="19"/>
      <c r="M10" s="19"/>
      <c r="N10" s="114"/>
      <c r="O10" s="19"/>
      <c r="P10" s="19"/>
      <c r="Q10" s="18"/>
      <c r="R10" s="115"/>
      <c r="S10" s="107"/>
      <c r="T10" s="108"/>
      <c r="U10" s="108"/>
      <c r="V10" s="108"/>
      <c r="W10" s="109"/>
      <c r="X10" s="110"/>
      <c r="Y10" s="110">
        <f>+Y9*0.4</f>
        <v>2046.8000000000002</v>
      </c>
      <c r="Z10" s="110"/>
      <c r="AA10" s="110"/>
      <c r="AB10" s="110"/>
      <c r="AC10" s="110"/>
      <c r="AD10" s="110"/>
      <c r="AE10" s="110"/>
      <c r="AF10" s="110"/>
      <c r="AG10" s="110"/>
      <c r="AH10" s="108"/>
      <c r="AI10" s="108"/>
      <c r="AJ10" s="108"/>
      <c r="AK10" s="108"/>
      <c r="AL10" s="108"/>
      <c r="AM10" s="108"/>
      <c r="AN10" s="108"/>
      <c r="AO10" s="108"/>
      <c r="AP10" s="108"/>
      <c r="AQ10" s="108"/>
      <c r="AR10" s="108"/>
      <c r="AS10" s="107"/>
    </row>
    <row r="11" spans="1:45" ht="16" thickBot="1" x14ac:dyDescent="0.4">
      <c r="A11" s="101"/>
      <c r="B11" s="116"/>
      <c r="C11" s="224">
        <v>1</v>
      </c>
      <c r="D11" s="212"/>
      <c r="E11" s="86" t="s">
        <v>56</v>
      </c>
      <c r="F11" s="86"/>
      <c r="G11" s="127"/>
      <c r="H11" s="18"/>
      <c r="I11" s="127"/>
      <c r="J11" s="18"/>
      <c r="K11" s="19"/>
      <c r="L11" s="19"/>
      <c r="M11" s="19"/>
      <c r="N11" s="114"/>
      <c r="O11" s="19"/>
      <c r="P11" s="19"/>
      <c r="Q11" s="18"/>
      <c r="R11" s="115"/>
      <c r="S11" s="107"/>
      <c r="T11" s="108"/>
      <c r="U11" s="108"/>
      <c r="V11" s="108"/>
      <c r="W11" s="109"/>
      <c r="X11" s="110"/>
      <c r="Y11" s="110">
        <v>75</v>
      </c>
      <c r="Z11" s="110"/>
      <c r="AA11" s="110"/>
      <c r="AB11" s="110"/>
      <c r="AC11" s="110"/>
      <c r="AD11" s="110"/>
      <c r="AE11" s="110"/>
      <c r="AF11" s="110"/>
      <c r="AG11" s="110"/>
      <c r="AH11" s="108"/>
      <c r="AI11" s="108"/>
      <c r="AJ11" s="108"/>
      <c r="AK11" s="108"/>
      <c r="AL11" s="108"/>
      <c r="AM11" s="108"/>
      <c r="AN11" s="108"/>
      <c r="AO11" s="108"/>
      <c r="AP11" s="108"/>
      <c r="AQ11" s="108"/>
      <c r="AR11" s="108"/>
      <c r="AS11" s="107"/>
    </row>
    <row r="12" spans="1:45" ht="11.25" customHeight="1" thickBot="1" x14ac:dyDescent="0.4">
      <c r="A12" s="101"/>
      <c r="B12" s="116"/>
      <c r="C12" s="224"/>
      <c r="D12" s="212" t="s">
        <v>14</v>
      </c>
      <c r="E12" s="18"/>
      <c r="F12" s="18"/>
      <c r="G12" s="19"/>
      <c r="H12" s="18"/>
      <c r="I12" s="19"/>
      <c r="J12" s="18"/>
      <c r="K12" s="19"/>
      <c r="L12" s="19"/>
      <c r="M12" s="19"/>
      <c r="N12" s="114"/>
      <c r="O12" s="19"/>
      <c r="P12" s="19"/>
      <c r="Q12" s="18"/>
      <c r="R12" s="115"/>
      <c r="S12" s="107"/>
      <c r="T12" s="108"/>
      <c r="U12" s="108"/>
      <c r="V12" s="108"/>
      <c r="W12" s="109"/>
      <c r="X12" s="110"/>
      <c r="Y12" s="110">
        <f>+Y10+Y11</f>
        <v>2121.8000000000002</v>
      </c>
      <c r="Z12" s="110"/>
      <c r="AA12" s="110"/>
      <c r="AB12" s="110"/>
      <c r="AC12" s="110"/>
      <c r="AD12" s="110"/>
      <c r="AE12" s="110"/>
      <c r="AF12" s="110"/>
      <c r="AG12" s="110"/>
      <c r="AH12" s="108"/>
      <c r="AI12" s="108"/>
      <c r="AJ12" s="108"/>
      <c r="AK12" s="108"/>
      <c r="AL12" s="108"/>
      <c r="AM12" s="108"/>
      <c r="AN12" s="108"/>
      <c r="AO12" s="108"/>
      <c r="AP12" s="108"/>
      <c r="AQ12" s="108"/>
      <c r="AR12" s="108"/>
      <c r="AS12" s="107"/>
    </row>
    <row r="13" spans="1:45" ht="16" thickBot="1" x14ac:dyDescent="0.4">
      <c r="A13" s="101"/>
      <c r="B13" s="116"/>
      <c r="C13" s="224"/>
      <c r="D13" s="212" t="s">
        <v>233</v>
      </c>
      <c r="E13" s="18" t="s">
        <v>55</v>
      </c>
      <c r="F13" s="18"/>
      <c r="G13" s="127"/>
      <c r="H13" s="18"/>
      <c r="I13" s="127"/>
      <c r="J13" s="18"/>
      <c r="K13" s="19"/>
      <c r="L13" s="19"/>
      <c r="M13" s="19"/>
      <c r="N13" s="114"/>
      <c r="O13" s="19"/>
      <c r="P13" s="19"/>
      <c r="Q13" s="18"/>
      <c r="R13" s="115"/>
      <c r="S13" s="107"/>
      <c r="T13" s="108"/>
      <c r="U13" s="108"/>
      <c r="V13" s="108"/>
      <c r="W13" s="109"/>
      <c r="X13" s="110"/>
      <c r="Y13" s="110">
        <f>+Y12*0.75</f>
        <v>1591.3500000000001</v>
      </c>
      <c r="Z13" s="110"/>
      <c r="AA13" s="110"/>
      <c r="AB13" s="110"/>
      <c r="AC13" s="110"/>
      <c r="AD13" s="110"/>
      <c r="AE13" s="110"/>
      <c r="AF13" s="110"/>
      <c r="AG13" s="110"/>
      <c r="AH13" s="108"/>
      <c r="AI13" s="108"/>
      <c r="AJ13" s="108"/>
      <c r="AK13" s="108"/>
      <c r="AL13" s="108"/>
      <c r="AM13" s="108"/>
      <c r="AN13" s="108"/>
      <c r="AO13" s="108"/>
      <c r="AP13" s="108"/>
      <c r="AQ13" s="108"/>
      <c r="AR13" s="108"/>
      <c r="AS13" s="107"/>
    </row>
    <row r="14" spans="1:45" ht="11.25" customHeight="1" thickBot="1" x14ac:dyDescent="0.4">
      <c r="A14" s="101"/>
      <c r="B14" s="116"/>
      <c r="C14" s="224"/>
      <c r="D14" s="212"/>
      <c r="E14" s="18"/>
      <c r="F14" s="18"/>
      <c r="G14" s="19"/>
      <c r="H14" s="18"/>
      <c r="I14" s="19"/>
      <c r="J14" s="18"/>
      <c r="K14" s="19"/>
      <c r="L14" s="19"/>
      <c r="M14" s="19"/>
      <c r="N14" s="114"/>
      <c r="O14" s="19"/>
      <c r="P14" s="19"/>
      <c r="Q14" s="18"/>
      <c r="R14" s="115"/>
      <c r="S14" s="107"/>
      <c r="T14" s="108"/>
      <c r="U14" s="108"/>
      <c r="V14" s="108"/>
      <c r="W14" s="109"/>
      <c r="X14" s="110"/>
      <c r="Y14" s="110"/>
      <c r="Z14" s="110"/>
      <c r="AA14" s="110"/>
      <c r="AB14" s="110"/>
      <c r="AC14" s="110"/>
      <c r="AD14" s="110"/>
      <c r="AE14" s="110"/>
      <c r="AF14" s="110"/>
      <c r="AG14" s="110"/>
      <c r="AH14" s="108"/>
      <c r="AI14" s="108"/>
      <c r="AJ14" s="108"/>
      <c r="AK14" s="108"/>
      <c r="AL14" s="108"/>
      <c r="AM14" s="108"/>
      <c r="AN14" s="108"/>
      <c r="AO14" s="108"/>
      <c r="AP14" s="108"/>
      <c r="AQ14" s="108"/>
      <c r="AR14" s="108"/>
      <c r="AS14" s="107"/>
    </row>
    <row r="15" spans="1:45" ht="16" thickBot="1" x14ac:dyDescent="0.4">
      <c r="A15" s="101"/>
      <c r="B15" s="116"/>
      <c r="C15" s="224"/>
      <c r="D15" s="212" t="s">
        <v>234</v>
      </c>
      <c r="E15" s="18" t="s">
        <v>54</v>
      </c>
      <c r="F15" s="18"/>
      <c r="G15" s="127"/>
      <c r="H15" s="18"/>
      <c r="I15" s="127"/>
      <c r="J15" s="18"/>
      <c r="K15" s="19"/>
      <c r="L15" s="19"/>
      <c r="M15" s="19"/>
      <c r="N15" s="114"/>
      <c r="O15" s="19"/>
      <c r="P15" s="19"/>
      <c r="Q15" s="18"/>
      <c r="R15" s="115"/>
      <c r="S15" s="107"/>
      <c r="T15" s="108"/>
      <c r="U15" s="108"/>
      <c r="V15" s="108"/>
      <c r="W15" s="109"/>
      <c r="X15" s="110"/>
      <c r="Y15" s="110"/>
      <c r="Z15" s="110"/>
      <c r="AA15" s="110"/>
      <c r="AB15" s="110"/>
      <c r="AC15" s="110"/>
      <c r="AD15" s="110"/>
      <c r="AE15" s="110"/>
      <c r="AF15" s="110"/>
      <c r="AG15" s="110"/>
      <c r="AH15" s="108"/>
      <c r="AI15" s="108"/>
      <c r="AJ15" s="108"/>
      <c r="AK15" s="108"/>
      <c r="AL15" s="108"/>
      <c r="AM15" s="108"/>
      <c r="AN15" s="108"/>
      <c r="AO15" s="108"/>
      <c r="AP15" s="108"/>
      <c r="AQ15" s="108"/>
      <c r="AR15" s="108"/>
      <c r="AS15" s="107"/>
    </row>
    <row r="16" spans="1:45" ht="11.25" customHeight="1" thickBot="1" x14ac:dyDescent="0.4">
      <c r="A16" s="101"/>
      <c r="B16" s="116"/>
      <c r="C16" s="224"/>
      <c r="D16" s="212"/>
      <c r="E16" s="18"/>
      <c r="F16" s="18"/>
      <c r="G16" s="19"/>
      <c r="H16" s="18"/>
      <c r="I16" s="19"/>
      <c r="J16" s="18"/>
      <c r="K16" s="19"/>
      <c r="L16" s="19"/>
      <c r="M16" s="19"/>
      <c r="N16" s="114"/>
      <c r="O16" s="19"/>
      <c r="P16" s="19"/>
      <c r="Q16" s="18"/>
      <c r="R16" s="115"/>
      <c r="S16" s="107"/>
      <c r="T16" s="108"/>
      <c r="U16" s="108"/>
      <c r="V16" s="108"/>
      <c r="W16" s="109"/>
      <c r="X16" s="110"/>
      <c r="Y16" s="110"/>
      <c r="Z16" s="110"/>
      <c r="AA16" s="110"/>
      <c r="AB16" s="110"/>
      <c r="AC16" s="110"/>
      <c r="AD16" s="110"/>
      <c r="AE16" s="110"/>
      <c r="AF16" s="110"/>
      <c r="AG16" s="110"/>
      <c r="AH16" s="108"/>
      <c r="AI16" s="108"/>
      <c r="AJ16" s="108"/>
      <c r="AK16" s="108"/>
      <c r="AL16" s="108"/>
      <c r="AM16" s="108"/>
      <c r="AN16" s="108"/>
      <c r="AO16" s="108"/>
      <c r="AP16" s="108"/>
      <c r="AQ16" s="108"/>
      <c r="AR16" s="108"/>
      <c r="AS16" s="107"/>
    </row>
    <row r="17" spans="1:52" ht="16" thickBot="1" x14ac:dyDescent="0.4">
      <c r="A17" s="101"/>
      <c r="B17" s="116"/>
      <c r="C17" s="224"/>
      <c r="D17" s="212" t="s">
        <v>235</v>
      </c>
      <c r="E17" s="18" t="s">
        <v>53</v>
      </c>
      <c r="F17" s="18"/>
      <c r="G17" s="127"/>
      <c r="H17" s="18"/>
      <c r="I17" s="127"/>
      <c r="J17" s="18"/>
      <c r="K17" s="19"/>
      <c r="L17" s="19"/>
      <c r="M17" s="19"/>
      <c r="N17" s="114"/>
      <c r="O17" s="19"/>
      <c r="P17" s="19"/>
      <c r="Q17" s="18"/>
      <c r="R17" s="115"/>
      <c r="S17" s="107"/>
      <c r="T17" s="108"/>
      <c r="U17" s="108"/>
      <c r="V17" s="108"/>
      <c r="W17" s="109"/>
      <c r="X17" s="146" t="s">
        <v>61</v>
      </c>
      <c r="Y17" s="146" t="s">
        <v>62</v>
      </c>
      <c r="Z17" s="110"/>
      <c r="AA17" s="110"/>
      <c r="AB17" s="110"/>
      <c r="AC17" s="110"/>
      <c r="AD17" s="146" t="s">
        <v>61</v>
      </c>
      <c r="AE17" s="146" t="s">
        <v>62</v>
      </c>
      <c r="AF17" s="110"/>
      <c r="AG17" s="110"/>
      <c r="AH17" s="108"/>
      <c r="AI17" s="108"/>
      <c r="AJ17" s="108"/>
      <c r="AK17" s="108"/>
      <c r="AL17" s="108"/>
      <c r="AM17" s="108"/>
      <c r="AN17" s="108"/>
      <c r="AO17" s="108"/>
      <c r="AP17" s="108"/>
      <c r="AQ17" s="108"/>
      <c r="AR17" s="108"/>
      <c r="AS17" s="107"/>
    </row>
    <row r="18" spans="1:52" ht="11.25" customHeight="1" thickBot="1" x14ac:dyDescent="0.4">
      <c r="A18" s="101"/>
      <c r="B18" s="116"/>
      <c r="C18" s="224"/>
      <c r="D18" s="212"/>
      <c r="E18" s="18"/>
      <c r="F18" s="18"/>
      <c r="G18" s="128">
        <f>+G11+G13</f>
        <v>0</v>
      </c>
      <c r="H18" s="18"/>
      <c r="I18" s="128">
        <f>+I11+I13</f>
        <v>0</v>
      </c>
      <c r="J18" s="18"/>
      <c r="K18" s="19"/>
      <c r="L18" s="120"/>
      <c r="M18" s="120"/>
      <c r="N18" s="187"/>
      <c r="O18" s="19"/>
      <c r="P18" s="19"/>
      <c r="Q18" s="18"/>
      <c r="R18" s="115"/>
      <c r="S18" s="107"/>
      <c r="T18" s="108"/>
      <c r="U18" s="108"/>
      <c r="V18" s="108"/>
      <c r="W18" s="109"/>
      <c r="X18" s="188">
        <f>+G18</f>
        <v>0</v>
      </c>
      <c r="Y18" s="188">
        <f>+I18</f>
        <v>0</v>
      </c>
      <c r="Z18" s="110" t="s">
        <v>76</v>
      </c>
      <c r="AA18" s="110"/>
      <c r="AB18" s="110"/>
      <c r="AC18" s="110"/>
      <c r="AD18" s="110"/>
      <c r="AE18" s="110"/>
      <c r="AF18" s="110"/>
      <c r="AG18" s="110"/>
      <c r="AH18" s="108"/>
      <c r="AI18" s="108"/>
      <c r="AJ18" s="108"/>
      <c r="AK18" s="108"/>
      <c r="AL18" s="108"/>
      <c r="AM18" s="108"/>
      <c r="AN18" s="108"/>
      <c r="AO18" s="108"/>
      <c r="AP18" s="108"/>
      <c r="AQ18" s="108"/>
      <c r="AR18" s="108"/>
      <c r="AS18" s="107"/>
    </row>
    <row r="19" spans="1:52" ht="16" thickBot="1" x14ac:dyDescent="0.4">
      <c r="A19" s="101"/>
      <c r="B19" s="116"/>
      <c r="C19" s="224"/>
      <c r="D19" s="212" t="s">
        <v>236</v>
      </c>
      <c r="E19" s="18" t="s">
        <v>52</v>
      </c>
      <c r="F19" s="147"/>
      <c r="G19" s="246">
        <f>IF(F19&lt;1,0,IF(G18&lt;1100,X23,IF(G18&lt;1900,X28,X21)))</f>
        <v>0</v>
      </c>
      <c r="H19" s="147"/>
      <c r="I19" s="132">
        <f>IF(H19&lt;1,0,IF(I18&lt;1100,Y23,IF(I18&lt;1900,Y28,Y21)))</f>
        <v>0</v>
      </c>
      <c r="J19" s="18"/>
      <c r="K19" s="19"/>
      <c r="L19" s="19"/>
      <c r="M19" s="19"/>
      <c r="N19" s="114"/>
      <c r="O19" s="19"/>
      <c r="P19" s="19"/>
      <c r="Q19" s="18"/>
      <c r="R19" s="115"/>
      <c r="S19" s="107"/>
      <c r="T19" s="108"/>
      <c r="U19" s="108"/>
      <c r="V19" s="108"/>
      <c r="W19" s="109"/>
      <c r="X19" s="189">
        <f>+F19</f>
        <v>0</v>
      </c>
      <c r="Y19" s="189">
        <f>+H19</f>
        <v>0</v>
      </c>
      <c r="Z19" s="110" t="s">
        <v>74</v>
      </c>
      <c r="AA19" s="110"/>
      <c r="AB19" s="110"/>
      <c r="AC19" s="110"/>
      <c r="AD19" s="110"/>
      <c r="AE19" s="110"/>
      <c r="AF19" s="110"/>
      <c r="AG19" s="110"/>
      <c r="AH19" s="108"/>
      <c r="AI19" s="108"/>
      <c r="AJ19" s="108"/>
      <c r="AK19" s="108"/>
      <c r="AL19" s="108"/>
      <c r="AM19" s="108"/>
      <c r="AN19" s="108"/>
      <c r="AO19" s="108"/>
      <c r="AP19" s="108"/>
      <c r="AQ19" s="108"/>
      <c r="AR19" s="108"/>
      <c r="AS19" s="107"/>
    </row>
    <row r="20" spans="1:52" ht="11.25" customHeight="1" x14ac:dyDescent="0.35">
      <c r="A20" s="101"/>
      <c r="B20" s="116"/>
      <c r="C20" s="224"/>
      <c r="D20" s="212"/>
      <c r="E20" s="18"/>
      <c r="F20" s="148"/>
      <c r="G20" s="122"/>
      <c r="H20" s="148"/>
      <c r="I20" s="122"/>
      <c r="J20" s="18"/>
      <c r="K20" s="19"/>
      <c r="L20" s="19"/>
      <c r="M20" s="19"/>
      <c r="N20" s="114"/>
      <c r="O20" s="19"/>
      <c r="P20" s="19"/>
      <c r="Q20" s="18"/>
      <c r="R20" s="115"/>
      <c r="S20" s="107"/>
      <c r="T20" s="108"/>
      <c r="U20" s="108"/>
      <c r="V20" s="108"/>
      <c r="W20" s="109"/>
      <c r="X20" s="188" t="e">
        <f>+Formula!G19</f>
        <v>#VALUE!</v>
      </c>
      <c r="Y20" s="188" t="e">
        <f>+Formula!H19</f>
        <v>#VALUE!</v>
      </c>
      <c r="Z20" s="110" t="s">
        <v>18</v>
      </c>
      <c r="AA20" s="110"/>
      <c r="AB20" s="190" t="s">
        <v>106</v>
      </c>
      <c r="AC20" s="110"/>
      <c r="AD20" s="188" t="e">
        <f>+'Formula OTH'!G19</f>
        <v>#VALUE!</v>
      </c>
      <c r="AE20" s="188" t="e">
        <f>+'Formula OTH'!H19</f>
        <v>#VALUE!</v>
      </c>
      <c r="AF20" s="110"/>
      <c r="AG20" s="110"/>
      <c r="AH20" s="108"/>
      <c r="AI20" s="108"/>
      <c r="AJ20" s="108"/>
      <c r="AK20" s="108"/>
      <c r="AL20" s="108"/>
      <c r="AM20" s="108"/>
      <c r="AN20" s="108"/>
      <c r="AO20" s="108"/>
      <c r="AP20" s="108"/>
      <c r="AQ20" s="108"/>
      <c r="AR20" s="108"/>
      <c r="AS20" s="107"/>
    </row>
    <row r="21" spans="1:52" ht="16" thickBot="1" x14ac:dyDescent="0.4">
      <c r="A21" s="101"/>
      <c r="B21" s="116"/>
      <c r="C21" s="224"/>
      <c r="D21" s="212" t="s">
        <v>237</v>
      </c>
      <c r="E21" s="18" t="s">
        <v>105</v>
      </c>
      <c r="F21" s="148"/>
      <c r="G21" s="122"/>
      <c r="H21" s="18"/>
      <c r="I21" s="122"/>
      <c r="J21" s="18"/>
      <c r="K21" s="19"/>
      <c r="L21" s="19"/>
      <c r="M21" s="19"/>
      <c r="N21" s="114"/>
      <c r="O21" s="19"/>
      <c r="P21" s="19"/>
      <c r="Q21" s="18"/>
      <c r="R21" s="115"/>
      <c r="S21" s="107"/>
      <c r="T21" s="108"/>
      <c r="U21" s="108"/>
      <c r="V21" s="108"/>
      <c r="W21" s="109"/>
      <c r="X21" s="191" t="e">
        <f>ROUND(X20*0.75,2)</f>
        <v>#VALUE!</v>
      </c>
      <c r="Y21" s="191" t="e">
        <f>ROUND(Y20*0.75,2)</f>
        <v>#VALUE!</v>
      </c>
      <c r="Z21" s="192">
        <v>0.75</v>
      </c>
      <c r="AA21" s="110"/>
      <c r="AB21" s="110" t="s">
        <v>112</v>
      </c>
      <c r="AC21" s="110"/>
      <c r="AD21" s="188">
        <f>+G22</f>
        <v>0</v>
      </c>
      <c r="AE21" s="188">
        <f>+I22</f>
        <v>0</v>
      </c>
      <c r="AF21" s="110"/>
      <c r="AG21" s="110"/>
      <c r="AH21" s="108"/>
      <c r="AI21" s="108"/>
      <c r="AJ21" s="108"/>
      <c r="AK21" s="108"/>
      <c r="AL21" s="108"/>
      <c r="AM21" s="108"/>
      <c r="AN21" s="108"/>
      <c r="AO21" s="108"/>
      <c r="AP21" s="108"/>
      <c r="AQ21" s="108"/>
      <c r="AR21" s="108"/>
      <c r="AS21" s="107"/>
    </row>
    <row r="22" spans="1:52" ht="16" thickBot="1" x14ac:dyDescent="0.4">
      <c r="A22" s="101"/>
      <c r="B22" s="116"/>
      <c r="C22" s="224"/>
      <c r="D22" s="212"/>
      <c r="E22" s="87" t="s">
        <v>107</v>
      </c>
      <c r="F22" s="148"/>
      <c r="G22" s="127"/>
      <c r="H22" s="18"/>
      <c r="I22" s="127"/>
      <c r="J22" s="18"/>
      <c r="K22" s="19"/>
      <c r="L22" s="19"/>
      <c r="M22" s="19"/>
      <c r="N22" s="114"/>
      <c r="O22" s="19"/>
      <c r="P22" s="19"/>
      <c r="Q22" s="18"/>
      <c r="R22" s="115"/>
      <c r="S22" s="107"/>
      <c r="T22" s="108"/>
      <c r="U22" s="108"/>
      <c r="V22" s="108"/>
      <c r="W22" s="109"/>
      <c r="X22" s="110">
        <f>IF(X19=0,0,IF(X19=1,50,IF(X19=2,70,IF(X19=3,90,IF(X19=4,110,IF(X19=5,130,IF(X19=6,150,0)))))))</f>
        <v>0</v>
      </c>
      <c r="Y22" s="110">
        <f>IF(Y19=0,0,IF(Y19=1,50,IF(Y19=2,70,IF(Y19=3,90,IF(Y19=4,110,IF(Y19=5,130,IF(Y19=6,150,0)))))))</f>
        <v>0</v>
      </c>
      <c r="Z22" s="110" t="s">
        <v>77</v>
      </c>
      <c r="AA22" s="110"/>
      <c r="AB22" s="110"/>
      <c r="AC22" s="110"/>
      <c r="AD22" s="110" t="e">
        <f>IF(AD20&lt;AD21,AD20,AD21)</f>
        <v>#VALUE!</v>
      </c>
      <c r="AE22" s="110" t="e">
        <f>IF(AE20&lt;AE21,AE20,AE21)</f>
        <v>#VALUE!</v>
      </c>
      <c r="AF22" s="110"/>
      <c r="AG22" s="110"/>
      <c r="AH22" s="108"/>
      <c r="AI22" s="108"/>
      <c r="AJ22" s="108"/>
      <c r="AK22" s="108"/>
      <c r="AL22" s="108"/>
      <c r="AM22" s="108"/>
      <c r="AN22" s="108"/>
      <c r="AO22" s="108"/>
      <c r="AP22" s="108"/>
      <c r="AQ22" s="108"/>
      <c r="AR22" s="108"/>
      <c r="AS22" s="107"/>
    </row>
    <row r="23" spans="1:52" ht="16" thickBot="1" x14ac:dyDescent="0.4">
      <c r="A23" s="101"/>
      <c r="B23" s="116"/>
      <c r="C23" s="224"/>
      <c r="D23" s="212"/>
      <c r="E23" s="87" t="s">
        <v>108</v>
      </c>
      <c r="F23" s="148"/>
      <c r="G23" s="138"/>
      <c r="H23" s="18"/>
      <c r="I23" s="138"/>
      <c r="J23" s="18"/>
      <c r="K23" s="19"/>
      <c r="L23" s="19"/>
      <c r="M23" s="19"/>
      <c r="N23" s="114"/>
      <c r="O23" s="19"/>
      <c r="P23" s="19"/>
      <c r="Q23" s="18"/>
      <c r="R23" s="115"/>
      <c r="S23" s="107"/>
      <c r="T23" s="108"/>
      <c r="U23" s="108"/>
      <c r="V23" s="108"/>
      <c r="W23" s="109"/>
      <c r="X23" s="110">
        <f>+X22*0.75</f>
        <v>0</v>
      </c>
      <c r="Y23" s="110">
        <f>+Y22*0.75</f>
        <v>0</v>
      </c>
      <c r="Z23" s="192">
        <v>0.75</v>
      </c>
      <c r="AA23" s="110"/>
      <c r="AB23" s="110"/>
      <c r="AC23" s="110"/>
      <c r="AD23" s="110"/>
      <c r="AE23" s="110"/>
      <c r="AF23" s="110"/>
      <c r="AG23" s="110"/>
      <c r="AH23" s="108"/>
      <c r="AI23" s="108"/>
      <c r="AJ23" s="108"/>
      <c r="AK23" s="108"/>
      <c r="AL23" s="108"/>
      <c r="AM23" s="108"/>
      <c r="AN23" s="108"/>
      <c r="AO23" s="108"/>
      <c r="AP23" s="108"/>
      <c r="AQ23" s="108"/>
      <c r="AR23" s="108"/>
      <c r="AS23" s="107"/>
    </row>
    <row r="24" spans="1:52" ht="11.25" customHeight="1" x14ac:dyDescent="0.35">
      <c r="A24" s="101"/>
      <c r="B24" s="116"/>
      <c r="C24" s="224"/>
      <c r="D24" s="212"/>
      <c r="E24" s="18"/>
      <c r="F24" s="148"/>
      <c r="G24" s="122"/>
      <c r="H24" s="18"/>
      <c r="I24" s="122"/>
      <c r="J24" s="18"/>
      <c r="K24" s="19"/>
      <c r="L24" s="19"/>
      <c r="M24" s="19"/>
      <c r="N24" s="114"/>
      <c r="O24" s="19"/>
      <c r="P24" s="19"/>
      <c r="Q24" s="18"/>
      <c r="R24" s="115"/>
      <c r="S24" s="107"/>
      <c r="T24" s="108"/>
      <c r="U24" s="108"/>
      <c r="V24" s="108"/>
      <c r="W24" s="109"/>
      <c r="X24" s="188">
        <f>(X18-1100)</f>
        <v>-1100</v>
      </c>
      <c r="Y24" s="188">
        <f>(Y18-1100)</f>
        <v>-1100</v>
      </c>
      <c r="Z24" s="110" t="s">
        <v>79</v>
      </c>
      <c r="AA24" s="110"/>
      <c r="AB24" s="110"/>
      <c r="AC24" s="110"/>
      <c r="AD24" s="110"/>
      <c r="AE24" s="110"/>
      <c r="AF24" s="110"/>
      <c r="AG24" s="110"/>
      <c r="AH24" s="108"/>
      <c r="AI24" s="108"/>
      <c r="AJ24" s="108"/>
      <c r="AK24" s="108"/>
      <c r="AL24" s="108"/>
      <c r="AM24" s="108"/>
      <c r="AN24" s="108"/>
      <c r="AO24" s="108"/>
      <c r="AP24" s="108"/>
      <c r="AQ24" s="108"/>
      <c r="AR24" s="108"/>
      <c r="AS24" s="107"/>
    </row>
    <row r="25" spans="1:52" x14ac:dyDescent="0.35">
      <c r="A25" s="101"/>
      <c r="B25" s="116"/>
      <c r="C25" s="224"/>
      <c r="D25" s="212"/>
      <c r="E25" s="18" t="s">
        <v>111</v>
      </c>
      <c r="F25" s="148"/>
      <c r="G25" s="132">
        <f>IF(G23&lt;1,0,AD22)</f>
        <v>0</v>
      </c>
      <c r="H25" s="18"/>
      <c r="I25" s="132">
        <f>IF(I23&lt;1,0,AE22)</f>
        <v>0</v>
      </c>
      <c r="J25" s="18"/>
      <c r="K25" s="19"/>
      <c r="L25" s="19"/>
      <c r="M25" s="19"/>
      <c r="N25" s="114"/>
      <c r="O25" s="19"/>
      <c r="P25" s="19"/>
      <c r="Q25" s="18"/>
      <c r="R25" s="115"/>
      <c r="S25" s="107"/>
      <c r="T25" s="108"/>
      <c r="U25" s="108"/>
      <c r="V25" s="108"/>
      <c r="W25" s="109"/>
      <c r="X25" s="110" t="b">
        <f>IF(X19=1,50,IF(X19=2,70,IF(X19=3,90,IF(X19=4,110,IF(X19=5,130,IF(X19&gt;5,150))))))</f>
        <v>0</v>
      </c>
      <c r="Y25" s="110" t="b">
        <f>IF(Y19=1,50,IF(Y19=2,70,IF(Y19=3,90,IF(Y19=4,110,IF(Y19=5,130,IF(Y19&gt;5,150))))))</f>
        <v>0</v>
      </c>
      <c r="Z25" s="192" t="s">
        <v>80</v>
      </c>
      <c r="AA25" s="110"/>
      <c r="AB25" s="110"/>
      <c r="AC25" s="110"/>
      <c r="AD25" s="110"/>
      <c r="AE25" s="110"/>
      <c r="AF25" s="110"/>
      <c r="AG25" s="110"/>
      <c r="AH25" s="108"/>
      <c r="AI25" s="108"/>
      <c r="AJ25" s="108"/>
      <c r="AK25" s="108"/>
      <c r="AL25" s="108"/>
      <c r="AM25" s="108"/>
      <c r="AN25" s="108"/>
      <c r="AO25" s="108"/>
      <c r="AP25" s="108"/>
      <c r="AQ25" s="108"/>
      <c r="AR25" s="108"/>
      <c r="AS25" s="107"/>
    </row>
    <row r="26" spans="1:52" ht="11.25" customHeight="1" thickBot="1" x14ac:dyDescent="0.4">
      <c r="A26" s="101"/>
      <c r="B26" s="116"/>
      <c r="C26" s="224"/>
      <c r="D26" s="212"/>
      <c r="E26" s="18"/>
      <c r="F26" s="18"/>
      <c r="G26" s="19"/>
      <c r="H26" s="18"/>
      <c r="I26" s="19"/>
      <c r="J26" s="18"/>
      <c r="K26" s="19"/>
      <c r="L26" s="19"/>
      <c r="M26" s="19"/>
      <c r="N26" s="114"/>
      <c r="O26" s="19"/>
      <c r="P26" s="19"/>
      <c r="Q26" s="18"/>
      <c r="R26" s="115"/>
      <c r="S26" s="107"/>
      <c r="T26" s="108"/>
      <c r="U26" s="108"/>
      <c r="V26" s="108"/>
      <c r="W26" s="109"/>
      <c r="X26" s="110">
        <f>+X24+X25</f>
        <v>-1100</v>
      </c>
      <c r="Y26" s="110">
        <f>+Y24+Y25</f>
        <v>-1100</v>
      </c>
      <c r="Z26" s="110" t="s">
        <v>78</v>
      </c>
      <c r="AA26" s="110"/>
      <c r="AB26" s="110"/>
      <c r="AC26" s="110"/>
      <c r="AD26" s="110"/>
      <c r="AE26" s="110"/>
      <c r="AF26" s="110"/>
      <c r="AG26" s="110"/>
      <c r="AH26" s="108"/>
      <c r="AI26" s="108"/>
      <c r="AJ26" s="108"/>
      <c r="AK26" s="108"/>
      <c r="AL26" s="108"/>
      <c r="AM26" s="108"/>
      <c r="AN26" s="108"/>
      <c r="AO26" s="108"/>
      <c r="AP26" s="108"/>
      <c r="AQ26" s="108"/>
      <c r="AR26" s="108"/>
      <c r="AS26" s="107"/>
    </row>
    <row r="27" spans="1:52" ht="16" thickBot="1" x14ac:dyDescent="0.4">
      <c r="A27" s="101"/>
      <c r="B27" s="116"/>
      <c r="C27" s="224"/>
      <c r="D27" s="212" t="s">
        <v>238</v>
      </c>
      <c r="E27" s="18" t="s">
        <v>51</v>
      </c>
      <c r="F27" s="18"/>
      <c r="G27" s="127"/>
      <c r="H27" s="18"/>
      <c r="I27" s="127"/>
      <c r="J27" s="18"/>
      <c r="K27" s="19"/>
      <c r="L27" s="19"/>
      <c r="M27" s="19"/>
      <c r="N27" s="114"/>
      <c r="O27" s="19"/>
      <c r="P27" s="19"/>
      <c r="Q27" s="18"/>
      <c r="R27" s="115"/>
      <c r="S27" s="107"/>
      <c r="T27" s="108"/>
      <c r="U27" s="108"/>
      <c r="V27" s="108"/>
      <c r="W27" s="109"/>
      <c r="X27" s="110">
        <f>+X26*0.75</f>
        <v>-825</v>
      </c>
      <c r="Y27" s="110">
        <f>+Y26*0.75</f>
        <v>-825</v>
      </c>
      <c r="Z27" s="192">
        <v>0.75</v>
      </c>
      <c r="AA27" s="110"/>
      <c r="AB27" s="110"/>
      <c r="AC27" s="110"/>
      <c r="AD27" s="110"/>
      <c r="AE27" s="110"/>
      <c r="AF27" s="110"/>
      <c r="AG27" s="110"/>
      <c r="AH27" s="108"/>
      <c r="AI27" s="108"/>
      <c r="AJ27" s="108"/>
      <c r="AK27" s="108"/>
      <c r="AL27" s="108"/>
      <c r="AM27" s="108"/>
      <c r="AN27" s="108"/>
      <c r="AO27" s="108"/>
      <c r="AP27" s="108"/>
      <c r="AQ27" s="108"/>
      <c r="AR27" s="108"/>
      <c r="AS27" s="107"/>
    </row>
    <row r="28" spans="1:52" ht="11.25" customHeight="1" x14ac:dyDescent="0.35">
      <c r="A28" s="101"/>
      <c r="B28" s="116"/>
      <c r="C28" s="224"/>
      <c r="D28" s="212"/>
      <c r="E28" s="18"/>
      <c r="F28" s="18"/>
      <c r="G28" s="19"/>
      <c r="H28" s="18"/>
      <c r="I28" s="19"/>
      <c r="J28" s="18"/>
      <c r="K28" s="19"/>
      <c r="L28" s="19"/>
      <c r="M28" s="19"/>
      <c r="N28" s="114"/>
      <c r="O28" s="19"/>
      <c r="P28" s="19"/>
      <c r="Q28" s="18"/>
      <c r="R28" s="115"/>
      <c r="S28" s="107"/>
      <c r="T28" s="108"/>
      <c r="U28" s="108"/>
      <c r="V28" s="108"/>
      <c r="W28" s="109"/>
      <c r="X28" s="110" t="e">
        <f>IF(X27&lt;X21,X27,X21)</f>
        <v>#VALUE!</v>
      </c>
      <c r="Y28" s="110" t="e">
        <f>IF(Y27&lt;Y21,Y27,Y21)</f>
        <v>#VALUE!</v>
      </c>
      <c r="Z28" s="110" t="s">
        <v>90</v>
      </c>
      <c r="AA28" s="110"/>
      <c r="AB28" s="110"/>
      <c r="AC28" s="110"/>
      <c r="AD28" s="110"/>
      <c r="AE28" s="110"/>
      <c r="AF28" s="110"/>
      <c r="AG28" s="110"/>
      <c r="AH28" s="108"/>
      <c r="AI28" s="108"/>
      <c r="AJ28" s="108"/>
      <c r="AK28" s="108"/>
      <c r="AL28" s="108"/>
      <c r="AM28" s="108"/>
      <c r="AN28" s="108"/>
      <c r="AO28" s="108"/>
      <c r="AP28" s="108"/>
      <c r="AQ28" s="108"/>
      <c r="AR28" s="108"/>
      <c r="AS28" s="107"/>
    </row>
    <row r="29" spans="1:52" x14ac:dyDescent="0.35">
      <c r="A29" s="101"/>
      <c r="B29" s="116"/>
      <c r="C29" s="224">
        <v>2</v>
      </c>
      <c r="D29" s="212"/>
      <c r="E29" s="86" t="s">
        <v>50</v>
      </c>
      <c r="F29" s="86"/>
      <c r="G29" s="132">
        <f>IF(G11+G13-G15-G17-G19-G25-G27&lt;0,0,G11+G13-G15-G17-G19-G25-G27)</f>
        <v>0</v>
      </c>
      <c r="H29" s="18"/>
      <c r="I29" s="132">
        <f>IF(I11+I13-I15-I17-I19-I25-I27&lt;0,0,I11+I13-I15-I17-I19-I25-I27)</f>
        <v>0</v>
      </c>
      <c r="J29" s="18"/>
      <c r="K29" s="132">
        <f>+G29+I29</f>
        <v>0</v>
      </c>
      <c r="L29" s="122"/>
      <c r="M29" s="122"/>
      <c r="N29" s="123"/>
      <c r="O29" s="122"/>
      <c r="P29" s="122"/>
      <c r="Q29" s="18"/>
      <c r="R29" s="115"/>
      <c r="S29" s="107"/>
      <c r="T29" s="108"/>
      <c r="U29" s="108"/>
      <c r="V29" s="108"/>
      <c r="W29" s="109"/>
      <c r="X29" s="110"/>
      <c r="Y29" s="110"/>
      <c r="Z29" s="110"/>
      <c r="AA29" s="110"/>
      <c r="AB29" s="110"/>
      <c r="AC29" s="110"/>
      <c r="AD29" s="110"/>
      <c r="AE29" s="110"/>
      <c r="AF29" s="110"/>
      <c r="AG29" s="110"/>
      <c r="AH29" s="108"/>
      <c r="AI29" s="108"/>
      <c r="AJ29" s="108"/>
      <c r="AK29" s="108"/>
      <c r="AL29" s="108"/>
      <c r="AM29" s="108"/>
      <c r="AN29" s="108"/>
      <c r="AO29" s="108"/>
      <c r="AP29" s="108"/>
      <c r="AQ29" s="108"/>
      <c r="AR29" s="108"/>
      <c r="AS29" s="107"/>
    </row>
    <row r="30" spans="1:52" ht="11.25" customHeight="1" x14ac:dyDescent="0.6">
      <c r="A30" s="101"/>
      <c r="B30" s="116"/>
      <c r="C30" s="224"/>
      <c r="D30" s="212"/>
      <c r="E30" s="18"/>
      <c r="F30" s="18"/>
      <c r="G30" s="19"/>
      <c r="H30" s="18"/>
      <c r="I30" s="19"/>
      <c r="J30" s="18"/>
      <c r="K30" s="19"/>
      <c r="L30" s="19"/>
      <c r="M30" s="19"/>
      <c r="N30" s="114"/>
      <c r="O30" s="19"/>
      <c r="P30" s="19"/>
      <c r="Q30" s="18"/>
      <c r="R30" s="115"/>
      <c r="S30" s="107"/>
      <c r="T30" s="108"/>
      <c r="U30" s="108"/>
      <c r="V30" s="108"/>
      <c r="W30" s="193" t="s">
        <v>103</v>
      </c>
      <c r="X30" s="110" t="s">
        <v>61</v>
      </c>
      <c r="Y30" s="110" t="s">
        <v>62</v>
      </c>
      <c r="Z30" s="110"/>
      <c r="AA30" s="110"/>
      <c r="AB30" s="110"/>
      <c r="AC30" s="110"/>
      <c r="AD30" s="110"/>
      <c r="AE30" s="110"/>
      <c r="AF30" s="110"/>
      <c r="AG30" s="110"/>
      <c r="AH30" s="108"/>
      <c r="AI30" s="108"/>
      <c r="AJ30" s="108"/>
      <c r="AK30" s="108"/>
      <c r="AL30" s="108"/>
      <c r="AM30" s="108"/>
      <c r="AN30" s="108"/>
      <c r="AO30" s="108"/>
      <c r="AP30" s="108"/>
      <c r="AQ30" s="108"/>
      <c r="AR30" s="108"/>
      <c r="AS30" s="107"/>
      <c r="AZ30" s="232"/>
    </row>
    <row r="31" spans="1:52" x14ac:dyDescent="0.35">
      <c r="A31" s="101"/>
      <c r="B31" s="116"/>
      <c r="C31" s="224">
        <v>3</v>
      </c>
      <c r="D31" s="212"/>
      <c r="E31" s="18" t="s">
        <v>49</v>
      </c>
      <c r="F31" s="18"/>
      <c r="G31" s="140" t="e">
        <f>ROUND(G29/K29,4)</f>
        <v>#DIV/0!</v>
      </c>
      <c r="H31" s="141"/>
      <c r="I31" s="140" t="e">
        <f>ROUND(I29/K29,4)</f>
        <v>#DIV/0!</v>
      </c>
      <c r="J31" s="18"/>
      <c r="K31" s="19"/>
      <c r="L31" s="19"/>
      <c r="M31" s="19"/>
      <c r="N31" s="114"/>
      <c r="O31" s="19"/>
      <c r="P31" s="19"/>
      <c r="Q31" s="18"/>
      <c r="R31" s="115"/>
      <c r="S31" s="107"/>
      <c r="T31" s="108"/>
      <c r="U31" s="108"/>
      <c r="V31" s="108"/>
      <c r="W31" s="193"/>
      <c r="X31" s="110"/>
      <c r="Y31" s="110"/>
      <c r="Z31" s="110"/>
      <c r="AA31" s="110"/>
      <c r="AB31" s="110"/>
      <c r="AC31" s="110"/>
      <c r="AD31" s="110"/>
      <c r="AE31" s="110"/>
      <c r="AF31" s="110"/>
      <c r="AG31" s="110"/>
      <c r="AH31" s="108"/>
      <c r="AI31" s="108"/>
      <c r="AJ31" s="108"/>
      <c r="AK31" s="108"/>
      <c r="AL31" s="108"/>
      <c r="AM31" s="108"/>
      <c r="AN31" s="108"/>
      <c r="AO31" s="108"/>
      <c r="AP31" s="108"/>
      <c r="AQ31" s="108"/>
      <c r="AR31" s="108"/>
      <c r="AS31" s="107"/>
    </row>
    <row r="32" spans="1:52" ht="11.25" customHeight="1" x14ac:dyDescent="0.35">
      <c r="A32" s="101"/>
      <c r="B32" s="116"/>
      <c r="C32" s="224"/>
      <c r="D32" s="212"/>
      <c r="E32" s="18"/>
      <c r="F32" s="18"/>
      <c r="G32" s="19"/>
      <c r="H32" s="18"/>
      <c r="I32" s="19"/>
      <c r="J32" s="18"/>
      <c r="K32" s="19"/>
      <c r="L32" s="19"/>
      <c r="M32" s="19"/>
      <c r="N32" s="114"/>
      <c r="O32" s="19"/>
      <c r="P32" s="19"/>
      <c r="Q32" s="18"/>
      <c r="R32" s="115"/>
      <c r="S32" s="107"/>
      <c r="T32" s="108"/>
      <c r="U32" s="108"/>
      <c r="V32" s="108"/>
      <c r="W32" s="193"/>
      <c r="X32" s="110"/>
      <c r="Y32" s="110"/>
      <c r="Z32" s="110"/>
      <c r="AA32" s="110"/>
      <c r="AB32" s="110"/>
      <c r="AC32" s="110"/>
      <c r="AD32" s="110"/>
      <c r="AE32" s="110"/>
      <c r="AF32" s="110"/>
      <c r="AG32" s="110"/>
      <c r="AH32" s="108"/>
      <c r="AI32" s="108"/>
      <c r="AJ32" s="108"/>
      <c r="AK32" s="108"/>
      <c r="AL32" s="108"/>
      <c r="AM32" s="108"/>
      <c r="AN32" s="108"/>
      <c r="AO32" s="108"/>
      <c r="AP32" s="108"/>
      <c r="AQ32" s="108"/>
      <c r="AR32" s="108"/>
      <c r="AS32" s="107"/>
    </row>
    <row r="33" spans="1:45" x14ac:dyDescent="0.35">
      <c r="A33" s="101"/>
      <c r="B33" s="116"/>
      <c r="C33" s="224">
        <v>4</v>
      </c>
      <c r="D33" s="212" t="s">
        <v>233</v>
      </c>
      <c r="E33" s="18" t="s">
        <v>48</v>
      </c>
      <c r="F33" s="18"/>
      <c r="G33" s="194" t="e">
        <f>ROUND(G31,4)</f>
        <v>#DIV/0!</v>
      </c>
      <c r="H33" s="18"/>
      <c r="I33" s="194" t="e">
        <f>ROUND(I31,4)</f>
        <v>#DIV/0!</v>
      </c>
      <c r="J33" s="18"/>
      <c r="K33" s="132">
        <f>+Calculator!C9</f>
        <v>0</v>
      </c>
      <c r="L33" s="122"/>
      <c r="M33" s="122"/>
      <c r="N33" s="123"/>
      <c r="O33" s="122"/>
      <c r="P33" s="122"/>
      <c r="Q33" s="18"/>
      <c r="R33" s="115"/>
      <c r="S33" s="107"/>
      <c r="T33" s="108"/>
      <c r="U33" s="108"/>
      <c r="V33" s="108"/>
      <c r="W33" s="109">
        <f>IF(K29&gt;1100,1,0)</f>
        <v>0</v>
      </c>
      <c r="X33" s="188">
        <f>IF(G6=1,0,1)</f>
        <v>1</v>
      </c>
      <c r="Y33" s="188">
        <f>IF(I6=1,0,1)</f>
        <v>0</v>
      </c>
      <c r="Z33" s="110"/>
      <c r="AA33" s="110" t="s">
        <v>63</v>
      </c>
      <c r="AB33" s="110"/>
      <c r="AC33" s="110"/>
      <c r="AD33" s="110"/>
      <c r="AE33" s="110"/>
      <c r="AF33" s="110"/>
      <c r="AG33" s="110"/>
      <c r="AH33" s="108"/>
      <c r="AI33" s="108"/>
      <c r="AJ33" s="108"/>
      <c r="AK33" s="108"/>
      <c r="AL33" s="108"/>
      <c r="AM33" s="108"/>
      <c r="AN33" s="108"/>
      <c r="AO33" s="108"/>
      <c r="AP33" s="108"/>
      <c r="AQ33" s="108"/>
      <c r="AR33" s="108"/>
      <c r="AS33" s="107"/>
    </row>
    <row r="34" spans="1:45" ht="11.25" customHeight="1" x14ac:dyDescent="0.35">
      <c r="A34" s="101"/>
      <c r="B34" s="116"/>
      <c r="C34" s="224"/>
      <c r="D34" s="212"/>
      <c r="E34" s="18"/>
      <c r="F34" s="18"/>
      <c r="G34" s="19"/>
      <c r="H34" s="18"/>
      <c r="I34" s="19"/>
      <c r="J34" s="18"/>
      <c r="K34" s="19"/>
      <c r="L34" s="19"/>
      <c r="M34" s="19"/>
      <c r="N34" s="114"/>
      <c r="O34" s="19"/>
      <c r="P34" s="19"/>
      <c r="Q34" s="18"/>
      <c r="R34" s="115"/>
      <c r="S34" s="107"/>
      <c r="T34" s="108"/>
      <c r="U34" s="108"/>
      <c r="V34" s="108"/>
      <c r="W34" s="109"/>
      <c r="X34" s="188">
        <f>+G29</f>
        <v>0</v>
      </c>
      <c r="Y34" s="188">
        <f>+I29</f>
        <v>0</v>
      </c>
      <c r="Z34" s="110"/>
      <c r="AA34" s="110" t="s">
        <v>64</v>
      </c>
      <c r="AB34" s="110"/>
      <c r="AC34" s="110"/>
      <c r="AD34" s="110"/>
      <c r="AE34" s="110"/>
      <c r="AF34" s="110"/>
      <c r="AG34" s="110"/>
      <c r="AH34" s="108"/>
      <c r="AI34" s="108"/>
      <c r="AJ34" s="108"/>
      <c r="AK34" s="108"/>
      <c r="AL34" s="108"/>
      <c r="AM34" s="108"/>
      <c r="AN34" s="108"/>
      <c r="AO34" s="108"/>
      <c r="AP34" s="108"/>
      <c r="AQ34" s="108"/>
      <c r="AR34" s="108"/>
      <c r="AS34" s="107"/>
    </row>
    <row r="35" spans="1:45" x14ac:dyDescent="0.35">
      <c r="A35" s="101"/>
      <c r="B35" s="116"/>
      <c r="C35" s="224">
        <v>5</v>
      </c>
      <c r="D35" s="212"/>
      <c r="E35" s="18" t="s">
        <v>92</v>
      </c>
      <c r="F35" s="18"/>
      <c r="G35" s="122"/>
      <c r="H35" s="18"/>
      <c r="I35" s="122"/>
      <c r="J35" s="18"/>
      <c r="K35" s="132">
        <f>+K33*1.5</f>
        <v>0</v>
      </c>
      <c r="L35" s="19"/>
      <c r="M35" s="19"/>
      <c r="N35" s="114"/>
      <c r="O35" s="19"/>
      <c r="P35" s="19"/>
      <c r="Q35" s="18"/>
      <c r="R35" s="115"/>
      <c r="S35" s="107"/>
      <c r="T35" s="108"/>
      <c r="U35" s="108"/>
      <c r="V35" s="108"/>
      <c r="W35" s="109"/>
      <c r="X35" s="110">
        <f>IF(X34&lt;1900,1,0)</f>
        <v>1</v>
      </c>
      <c r="Y35" s="110">
        <f>IF(Y34&lt;1900,1,0)</f>
        <v>1</v>
      </c>
      <c r="Z35" s="110"/>
      <c r="AA35" s="110" t="s">
        <v>65</v>
      </c>
      <c r="AB35" s="110"/>
      <c r="AC35" s="110"/>
      <c r="AD35" s="110"/>
      <c r="AE35" s="110"/>
      <c r="AF35" s="110"/>
      <c r="AG35" s="110"/>
      <c r="AH35" s="108"/>
      <c r="AI35" s="108"/>
      <c r="AJ35" s="108"/>
      <c r="AK35" s="108"/>
      <c r="AL35" s="108"/>
      <c r="AM35" s="108"/>
      <c r="AN35" s="108"/>
      <c r="AO35" s="108"/>
      <c r="AP35" s="108"/>
      <c r="AQ35" s="108"/>
      <c r="AR35" s="108"/>
      <c r="AS35" s="107"/>
    </row>
    <row r="36" spans="1:45" ht="11.25" customHeight="1" x14ac:dyDescent="0.35">
      <c r="A36" s="101"/>
      <c r="B36" s="116"/>
      <c r="C36" s="224"/>
      <c r="D36" s="212"/>
      <c r="E36" s="18"/>
      <c r="F36" s="18"/>
      <c r="G36" s="19"/>
      <c r="H36" s="18"/>
      <c r="I36" s="19"/>
      <c r="J36" s="18"/>
      <c r="K36" s="19"/>
      <c r="L36" s="19"/>
      <c r="M36" s="19"/>
      <c r="N36" s="114"/>
      <c r="O36" s="19"/>
      <c r="P36" s="19"/>
      <c r="Q36" s="18"/>
      <c r="R36" s="115"/>
      <c r="S36" s="107"/>
      <c r="T36" s="108"/>
      <c r="U36" s="108"/>
      <c r="V36" s="108"/>
      <c r="W36" s="109"/>
      <c r="X36" s="188">
        <f>+X33+X35</f>
        <v>2</v>
      </c>
      <c r="Y36" s="188">
        <f>+Y33+Y35</f>
        <v>1</v>
      </c>
      <c r="Z36" s="110"/>
      <c r="AA36" s="110"/>
      <c r="AB36" s="110"/>
      <c r="AC36" s="110"/>
      <c r="AD36" s="110"/>
      <c r="AE36" s="110"/>
      <c r="AF36" s="110"/>
      <c r="AG36" s="110"/>
      <c r="AH36" s="108"/>
      <c r="AI36" s="108"/>
      <c r="AJ36" s="108"/>
      <c r="AK36" s="108"/>
      <c r="AL36" s="108"/>
      <c r="AM36" s="108"/>
      <c r="AN36" s="108"/>
      <c r="AO36" s="108"/>
      <c r="AP36" s="108"/>
      <c r="AQ36" s="108"/>
      <c r="AR36" s="108"/>
      <c r="AS36" s="107"/>
    </row>
    <row r="37" spans="1:45" x14ac:dyDescent="0.35">
      <c r="A37" s="101"/>
      <c r="B37" s="116"/>
      <c r="C37" s="224">
        <v>6</v>
      </c>
      <c r="D37" s="212"/>
      <c r="E37" s="18" t="s">
        <v>93</v>
      </c>
      <c r="F37" s="18"/>
      <c r="G37" s="132" t="e">
        <f>ROUND(K35*G31,2)</f>
        <v>#DIV/0!</v>
      </c>
      <c r="H37" s="18"/>
      <c r="I37" s="132" t="e">
        <f>ROUND(K35*I31,2)</f>
        <v>#DIV/0!</v>
      </c>
      <c r="J37" s="18"/>
      <c r="K37" s="19"/>
      <c r="L37" s="19"/>
      <c r="M37" s="19"/>
      <c r="N37" s="114"/>
      <c r="O37" s="19"/>
      <c r="P37" s="19"/>
      <c r="Q37" s="18"/>
      <c r="R37" s="115"/>
      <c r="S37" s="107"/>
      <c r="T37" s="108"/>
      <c r="U37" s="108"/>
      <c r="V37" s="108"/>
      <c r="W37" s="109"/>
      <c r="X37" s="110">
        <f>IF(X36&gt;1,1,0)</f>
        <v>1</v>
      </c>
      <c r="Y37" s="110">
        <f>IF(Y36&gt;1,1,0)</f>
        <v>0</v>
      </c>
      <c r="Z37" s="110"/>
      <c r="AA37" s="110" t="s">
        <v>66</v>
      </c>
      <c r="AB37" s="110"/>
      <c r="AC37" s="110"/>
      <c r="AD37" s="110"/>
      <c r="AE37" s="110"/>
      <c r="AF37" s="110"/>
      <c r="AG37" s="110"/>
      <c r="AH37" s="108"/>
      <c r="AI37" s="108"/>
      <c r="AJ37" s="108"/>
      <c r="AK37" s="108"/>
      <c r="AL37" s="108"/>
      <c r="AM37" s="108"/>
      <c r="AN37" s="108"/>
      <c r="AO37" s="108"/>
      <c r="AP37" s="108"/>
      <c r="AQ37" s="108"/>
      <c r="AR37" s="108"/>
      <c r="AS37" s="107"/>
    </row>
    <row r="38" spans="1:45" ht="11.25" customHeight="1" thickBot="1" x14ac:dyDescent="0.4">
      <c r="A38" s="101"/>
      <c r="B38" s="116"/>
      <c r="C38" s="224"/>
      <c r="D38" s="212"/>
      <c r="E38" s="18"/>
      <c r="F38" s="195">
        <f>IF(G38="STOP",1,0)</f>
        <v>0</v>
      </c>
      <c r="G38" s="196" t="str">
        <f>IF(G39="","",IF(G39&lt;93,"STOP",""))</f>
        <v/>
      </c>
      <c r="H38" s="195">
        <f>IF(I38="STOP",1,0)</f>
        <v>0</v>
      </c>
      <c r="I38" s="196" t="str">
        <f>IF(I39="","",IF(I39&lt;93,"STOP",""))</f>
        <v/>
      </c>
      <c r="J38" s="18"/>
      <c r="K38" s="128">
        <f>+F38+H38</f>
        <v>0</v>
      </c>
      <c r="L38" s="19" t="str">
        <f>IF(K38&gt;0,"USE WORKSHEET A","")</f>
        <v/>
      </c>
      <c r="M38" s="19"/>
      <c r="N38" s="114"/>
      <c r="O38" s="19"/>
      <c r="P38" s="19"/>
      <c r="Q38" s="18"/>
      <c r="R38" s="115"/>
      <c r="S38" s="107"/>
      <c r="T38" s="108"/>
      <c r="U38" s="108"/>
      <c r="V38" s="108"/>
      <c r="W38" s="109"/>
      <c r="X38" s="110"/>
      <c r="Y38" s="110"/>
      <c r="Z38" s="110"/>
      <c r="AA38" s="110"/>
      <c r="AB38" s="110"/>
      <c r="AC38" s="110"/>
      <c r="AD38" s="110"/>
      <c r="AE38" s="110"/>
      <c r="AF38" s="110"/>
      <c r="AG38" s="110"/>
      <c r="AH38" s="108"/>
      <c r="AI38" s="108"/>
      <c r="AJ38" s="108"/>
      <c r="AK38" s="108"/>
      <c r="AL38" s="108"/>
      <c r="AM38" s="108"/>
      <c r="AN38" s="108"/>
      <c r="AO38" s="108"/>
      <c r="AP38" s="108"/>
      <c r="AQ38" s="108"/>
      <c r="AR38" s="108"/>
      <c r="AS38" s="107"/>
    </row>
    <row r="39" spans="1:45" ht="15.75" customHeight="1" thickBot="1" x14ac:dyDescent="0.4">
      <c r="A39" s="101"/>
      <c r="B39" s="116"/>
      <c r="C39" s="224">
        <v>7</v>
      </c>
      <c r="D39" s="212"/>
      <c r="E39" s="18" t="s">
        <v>94</v>
      </c>
      <c r="F39" s="18"/>
      <c r="G39" s="233"/>
      <c r="H39" s="18"/>
      <c r="I39" s="233"/>
      <c r="J39" s="18"/>
      <c r="K39" s="128">
        <f>+G39+I39</f>
        <v>0</v>
      </c>
      <c r="L39" s="247" t="str">
        <f>IF(K39=365,"","Overnights Must Total 365")</f>
        <v>Overnights Must Total 365</v>
      </c>
      <c r="M39" s="247"/>
      <c r="N39" s="248"/>
      <c r="O39" s="19"/>
      <c r="P39" s="19"/>
      <c r="Q39" s="18"/>
      <c r="R39" s="115"/>
      <c r="S39" s="107"/>
      <c r="T39" s="108"/>
      <c r="U39" s="108"/>
      <c r="V39" s="108"/>
      <c r="W39" s="109"/>
      <c r="X39" s="110"/>
      <c r="Y39" s="110"/>
      <c r="Z39" s="110"/>
      <c r="AA39" s="110"/>
      <c r="AB39" s="110"/>
      <c r="AC39" s="110"/>
      <c r="AD39" s="110"/>
      <c r="AE39" s="110"/>
      <c r="AF39" s="110"/>
      <c r="AG39" s="110"/>
      <c r="AH39" s="108"/>
      <c r="AI39" s="108"/>
      <c r="AJ39" s="108"/>
      <c r="AK39" s="108"/>
      <c r="AL39" s="108"/>
      <c r="AM39" s="108"/>
      <c r="AN39" s="108"/>
      <c r="AO39" s="108"/>
      <c r="AP39" s="108"/>
      <c r="AQ39" s="108"/>
      <c r="AR39" s="108"/>
      <c r="AS39" s="107"/>
    </row>
    <row r="40" spans="1:45" ht="11.25" customHeight="1" x14ac:dyDescent="0.35">
      <c r="A40" s="101"/>
      <c r="B40" s="116"/>
      <c r="C40" s="224"/>
      <c r="D40" s="212"/>
      <c r="E40" s="18"/>
      <c r="F40" s="18"/>
      <c r="G40" s="128">
        <f>IF(G39&gt;I39,1,0)</f>
        <v>0</v>
      </c>
      <c r="H40" s="195"/>
      <c r="I40" s="128">
        <f>IF(I39&gt;G39,1,0)</f>
        <v>0</v>
      </c>
      <c r="J40" s="18"/>
      <c r="K40" s="19"/>
      <c r="L40" s="247"/>
      <c r="M40" s="247"/>
      <c r="N40" s="248"/>
      <c r="O40" s="19"/>
      <c r="P40" s="19"/>
      <c r="Q40" s="18"/>
      <c r="R40" s="115"/>
      <c r="S40" s="107"/>
      <c r="T40" s="108"/>
      <c r="U40" s="108"/>
      <c r="V40" s="108"/>
      <c r="W40" s="109"/>
      <c r="X40" s="188">
        <f>IF(X34&gt;1100,G29-1100,0)</f>
        <v>0</v>
      </c>
      <c r="Y40" s="188">
        <f>IF(Y34&gt;1100,I29-1100,0)</f>
        <v>0</v>
      </c>
      <c r="Z40" s="110"/>
      <c r="AA40" s="110"/>
      <c r="AB40" s="110"/>
      <c r="AC40" s="110"/>
      <c r="AD40" s="110"/>
      <c r="AE40" s="110"/>
      <c r="AF40" s="110"/>
      <c r="AG40" s="110"/>
      <c r="AH40" s="108"/>
      <c r="AI40" s="108"/>
      <c r="AJ40" s="108"/>
      <c r="AK40" s="108"/>
      <c r="AL40" s="108"/>
      <c r="AM40" s="108"/>
      <c r="AN40" s="108"/>
      <c r="AO40" s="108"/>
      <c r="AP40" s="108"/>
      <c r="AQ40" s="108"/>
      <c r="AR40" s="108"/>
      <c r="AS40" s="107"/>
    </row>
    <row r="41" spans="1:45" x14ac:dyDescent="0.35">
      <c r="A41" s="101"/>
      <c r="B41" s="116"/>
      <c r="C41" s="224">
        <v>8</v>
      </c>
      <c r="D41" s="212"/>
      <c r="E41" s="18" t="s">
        <v>95</v>
      </c>
      <c r="F41" s="18"/>
      <c r="G41" s="140" t="e">
        <f>ROUND(G39/K39,4)</f>
        <v>#DIV/0!</v>
      </c>
      <c r="H41" s="18"/>
      <c r="I41" s="140" t="e">
        <f>ROUND(I39/K39,4)</f>
        <v>#DIV/0!</v>
      </c>
      <c r="J41" s="18"/>
      <c r="K41" s="19"/>
      <c r="L41" s="19"/>
      <c r="M41" s="19"/>
      <c r="N41" s="114"/>
      <c r="O41" s="19"/>
      <c r="P41" s="19"/>
      <c r="Q41" s="18"/>
      <c r="R41" s="115"/>
      <c r="S41" s="107"/>
      <c r="T41" s="108"/>
      <c r="U41" s="108"/>
      <c r="V41" s="108"/>
      <c r="W41" s="109"/>
      <c r="X41" s="188">
        <f>+X40</f>
        <v>0</v>
      </c>
      <c r="Y41" s="188">
        <f>+Y40</f>
        <v>0</v>
      </c>
      <c r="Z41" s="110"/>
      <c r="AA41" s="197" t="s">
        <v>67</v>
      </c>
      <c r="AB41" s="110"/>
      <c r="AC41" s="110"/>
      <c r="AD41" s="110"/>
      <c r="AE41" s="110"/>
      <c r="AF41" s="110"/>
      <c r="AG41" s="110"/>
      <c r="AH41" s="108"/>
      <c r="AI41" s="108"/>
      <c r="AJ41" s="108"/>
      <c r="AK41" s="108"/>
      <c r="AL41" s="108"/>
      <c r="AM41" s="108"/>
      <c r="AN41" s="108"/>
      <c r="AO41" s="108"/>
      <c r="AP41" s="108"/>
      <c r="AQ41" s="108"/>
      <c r="AR41" s="108"/>
      <c r="AS41" s="107"/>
    </row>
    <row r="42" spans="1:45" ht="11.25" customHeight="1" x14ac:dyDescent="0.35">
      <c r="A42" s="101"/>
      <c r="B42" s="116"/>
      <c r="C42" s="224"/>
      <c r="D42" s="212"/>
      <c r="E42" s="18"/>
      <c r="F42" s="18"/>
      <c r="G42" s="19"/>
      <c r="H42" s="18"/>
      <c r="I42" s="19"/>
      <c r="J42" s="18"/>
      <c r="K42" s="19"/>
      <c r="L42" s="19"/>
      <c r="M42" s="19"/>
      <c r="N42" s="114"/>
      <c r="O42" s="19"/>
      <c r="P42" s="19"/>
      <c r="Q42" s="18"/>
      <c r="R42" s="115"/>
      <c r="S42" s="107"/>
      <c r="T42" s="108"/>
      <c r="U42" s="108"/>
      <c r="V42" s="108"/>
      <c r="W42" s="109"/>
      <c r="X42" s="110">
        <f>+X37*X41</f>
        <v>0</v>
      </c>
      <c r="Y42" s="110">
        <f>+Y37*Y41</f>
        <v>0</v>
      </c>
      <c r="Z42" s="110"/>
      <c r="AA42" s="110" t="s">
        <v>68</v>
      </c>
      <c r="AB42" s="110"/>
      <c r="AC42" s="110"/>
      <c r="AD42" s="110"/>
      <c r="AE42" s="110"/>
      <c r="AF42" s="110"/>
      <c r="AG42" s="110"/>
      <c r="AH42" s="108"/>
      <c r="AI42" s="108"/>
      <c r="AJ42" s="108"/>
      <c r="AK42" s="108"/>
      <c r="AL42" s="108"/>
      <c r="AM42" s="108"/>
      <c r="AN42" s="108"/>
      <c r="AO42" s="108"/>
      <c r="AP42" s="108"/>
      <c r="AQ42" s="108"/>
      <c r="AR42" s="108"/>
      <c r="AS42" s="107"/>
    </row>
    <row r="43" spans="1:45" x14ac:dyDescent="0.35">
      <c r="A43" s="101"/>
      <c r="B43" s="116"/>
      <c r="C43" s="224">
        <v>9</v>
      </c>
      <c r="D43" s="212"/>
      <c r="E43" s="18" t="s">
        <v>96</v>
      </c>
      <c r="F43" s="18"/>
      <c r="G43" s="132" t="e">
        <f>ROUND(G37*I41,2)</f>
        <v>#DIV/0!</v>
      </c>
      <c r="H43" s="18"/>
      <c r="I43" s="132" t="e">
        <f>ROUND(I37*G41,2)</f>
        <v>#DIV/0!</v>
      </c>
      <c r="J43" s="18"/>
      <c r="K43" s="19"/>
      <c r="L43" s="19"/>
      <c r="M43" s="19"/>
      <c r="N43" s="114"/>
      <c r="O43" s="19"/>
      <c r="P43" s="19"/>
      <c r="Q43" s="18"/>
      <c r="R43" s="115"/>
      <c r="S43" s="107"/>
      <c r="T43" s="108"/>
      <c r="U43" s="108"/>
      <c r="V43" s="108"/>
      <c r="W43" s="109"/>
      <c r="X43" s="110" t="str">
        <f>IF(Formula!E1=1,50,IF(Formula!E1=2,70,IF(Formula!E1=3,90,IF(Formula!E1=4,110,IF(Formula!E1=5,130,IF(Formula!E1=6,150,"Error"))))))</f>
        <v>Error</v>
      </c>
      <c r="Y43" s="110" t="str">
        <f>IF(Formula!E1=1,50,IF(Formula!E1=2,70,IF(Formula!E1=3,90,IF(Formula!E1=4,110,IF(Formula!E1=5,130,IF(Formula!E1=6,150,"Error"))))))</f>
        <v>Error</v>
      </c>
      <c r="Z43" s="110"/>
      <c r="AA43" s="110" t="s">
        <v>69</v>
      </c>
      <c r="AB43" s="110"/>
      <c r="AC43" s="110"/>
      <c r="AD43" s="110"/>
      <c r="AE43" s="110"/>
      <c r="AF43" s="110"/>
      <c r="AG43" s="110"/>
      <c r="AH43" s="108"/>
      <c r="AI43" s="108"/>
      <c r="AJ43" s="108"/>
      <c r="AK43" s="108"/>
      <c r="AL43" s="108"/>
      <c r="AM43" s="108"/>
      <c r="AN43" s="108"/>
      <c r="AO43" s="108"/>
      <c r="AP43" s="108"/>
      <c r="AQ43" s="108"/>
      <c r="AR43" s="108"/>
      <c r="AS43" s="107"/>
    </row>
    <row r="44" spans="1:45" ht="11.25" customHeight="1" x14ac:dyDescent="0.35">
      <c r="A44" s="101"/>
      <c r="B44" s="116"/>
      <c r="C44" s="224"/>
      <c r="D44" s="212"/>
      <c r="E44" s="18"/>
      <c r="F44" s="18"/>
      <c r="G44" s="19"/>
      <c r="H44" s="18"/>
      <c r="I44" s="19"/>
      <c r="J44" s="18"/>
      <c r="K44" s="19"/>
      <c r="L44" s="19"/>
      <c r="M44" s="19"/>
      <c r="N44" s="114"/>
      <c r="O44" s="19"/>
      <c r="P44" s="19"/>
      <c r="Q44" s="18"/>
      <c r="R44" s="115"/>
      <c r="S44" s="107"/>
      <c r="T44" s="108"/>
      <c r="U44" s="108"/>
      <c r="V44" s="108"/>
      <c r="W44" s="109"/>
      <c r="X44" s="110" t="e">
        <f>+X41+X43</f>
        <v>#VALUE!</v>
      </c>
      <c r="Y44" s="110" t="e">
        <f>+Y41+Y43</f>
        <v>#VALUE!</v>
      </c>
      <c r="Z44" s="110"/>
      <c r="AA44" s="110"/>
      <c r="AB44" s="110"/>
      <c r="AC44" s="110"/>
      <c r="AD44" s="110"/>
      <c r="AE44" s="110"/>
      <c r="AF44" s="110"/>
      <c r="AG44" s="110"/>
      <c r="AH44" s="108"/>
      <c r="AI44" s="108"/>
      <c r="AJ44" s="108"/>
      <c r="AK44" s="108"/>
      <c r="AL44" s="108"/>
      <c r="AM44" s="108"/>
      <c r="AN44" s="108"/>
      <c r="AO44" s="108"/>
      <c r="AP44" s="108"/>
      <c r="AQ44" s="108"/>
      <c r="AR44" s="108"/>
      <c r="AS44" s="107"/>
    </row>
    <row r="45" spans="1:45" x14ac:dyDescent="0.35">
      <c r="A45" s="101"/>
      <c r="B45" s="116"/>
      <c r="C45" s="224">
        <v>10</v>
      </c>
      <c r="D45" s="212"/>
      <c r="E45" s="18" t="s">
        <v>45</v>
      </c>
      <c r="F45" s="18"/>
      <c r="G45" s="19"/>
      <c r="H45" s="18"/>
      <c r="I45" s="19"/>
      <c r="J45" s="18"/>
      <c r="K45" s="19"/>
      <c r="L45" s="19"/>
      <c r="M45" s="19"/>
      <c r="N45" s="114"/>
      <c r="O45" s="19"/>
      <c r="P45" s="19"/>
      <c r="Q45" s="18"/>
      <c r="R45" s="115"/>
      <c r="S45" s="107"/>
      <c r="T45" s="108"/>
      <c r="U45" s="108"/>
      <c r="V45" s="108"/>
      <c r="W45" s="109"/>
      <c r="X45" s="110" t="e">
        <f>+X37*X44</f>
        <v>#VALUE!</v>
      </c>
      <c r="Y45" s="110" t="e">
        <f>+Y37*Y44</f>
        <v>#VALUE!</v>
      </c>
      <c r="Z45" s="110"/>
      <c r="AA45" s="110"/>
      <c r="AB45" s="110"/>
      <c r="AC45" s="110"/>
      <c r="AD45" s="110"/>
      <c r="AE45" s="110"/>
      <c r="AF45" s="110"/>
      <c r="AG45" s="110"/>
      <c r="AH45" s="108"/>
      <c r="AI45" s="108"/>
      <c r="AJ45" s="108"/>
      <c r="AK45" s="108"/>
      <c r="AL45" s="108"/>
      <c r="AM45" s="108"/>
      <c r="AN45" s="108"/>
      <c r="AO45" s="108"/>
      <c r="AP45" s="108"/>
      <c r="AQ45" s="108"/>
      <c r="AR45" s="108"/>
      <c r="AS45" s="107"/>
    </row>
    <row r="46" spans="1:45" ht="11.25" customHeight="1" thickBot="1" x14ac:dyDescent="0.4">
      <c r="A46" s="101"/>
      <c r="B46" s="116"/>
      <c r="C46" s="224"/>
      <c r="D46" s="212"/>
      <c r="E46" s="18"/>
      <c r="F46" s="18"/>
      <c r="G46" s="19"/>
      <c r="H46" s="18"/>
      <c r="I46" s="19"/>
      <c r="J46" s="18"/>
      <c r="K46" s="19"/>
      <c r="L46" s="19"/>
      <c r="M46" s="19"/>
      <c r="N46" s="114"/>
      <c r="O46" s="19"/>
      <c r="P46" s="19"/>
      <c r="Q46" s="18"/>
      <c r="R46" s="115"/>
      <c r="S46" s="107"/>
      <c r="T46" s="108"/>
      <c r="U46" s="108"/>
      <c r="V46" s="108"/>
      <c r="W46" s="109"/>
      <c r="X46" s="110" t="e">
        <f>IF(X45&lt;#REF!,X45,0)</f>
        <v>#VALUE!</v>
      </c>
      <c r="Y46" s="110" t="e">
        <f>IF(Y45&lt;#REF!,Y45,0)</f>
        <v>#VALUE!</v>
      </c>
      <c r="Z46" s="110"/>
      <c r="AA46" s="110"/>
      <c r="AB46" s="110"/>
      <c r="AC46" s="110"/>
      <c r="AD46" s="110"/>
      <c r="AE46" s="110"/>
      <c r="AF46" s="110"/>
      <c r="AG46" s="110"/>
      <c r="AH46" s="108"/>
      <c r="AI46" s="108"/>
      <c r="AJ46" s="108"/>
      <c r="AK46" s="108"/>
      <c r="AL46" s="108"/>
      <c r="AM46" s="108"/>
      <c r="AN46" s="108"/>
      <c r="AO46" s="108"/>
      <c r="AP46" s="108"/>
      <c r="AQ46" s="108"/>
      <c r="AR46" s="108"/>
      <c r="AS46" s="107"/>
    </row>
    <row r="47" spans="1:45" ht="16" thickBot="1" x14ac:dyDescent="0.4">
      <c r="A47" s="101"/>
      <c r="B47" s="116"/>
      <c r="C47" s="224"/>
      <c r="D47" s="228"/>
      <c r="E47" s="18" t="s">
        <v>44</v>
      </c>
      <c r="F47" s="147"/>
      <c r="G47" s="127"/>
      <c r="H47" s="147"/>
      <c r="I47" s="127"/>
      <c r="J47" s="18"/>
      <c r="K47" s="19"/>
      <c r="L47" s="128"/>
      <c r="M47" s="198"/>
      <c r="N47" s="156"/>
      <c r="O47" s="198"/>
      <c r="P47" s="128"/>
      <c r="Q47" s="18"/>
      <c r="R47" s="115"/>
      <c r="S47" s="107"/>
      <c r="T47" s="108"/>
      <c r="U47" s="108"/>
      <c r="V47" s="108"/>
      <c r="W47" s="109"/>
      <c r="X47" s="110" t="e">
        <f>+X37*X46</f>
        <v>#VALUE!</v>
      </c>
      <c r="Y47" s="110" t="e">
        <f>+Y37*Y46</f>
        <v>#VALUE!</v>
      </c>
      <c r="Z47" s="110"/>
      <c r="AA47" s="110"/>
      <c r="AB47" s="110"/>
      <c r="AC47" s="110"/>
      <c r="AD47" s="110"/>
      <c r="AE47" s="110"/>
      <c r="AF47" s="110"/>
      <c r="AG47" s="110"/>
      <c r="AH47" s="108"/>
      <c r="AI47" s="108"/>
      <c r="AJ47" s="108"/>
      <c r="AK47" s="108"/>
      <c r="AL47" s="108"/>
      <c r="AM47" s="108"/>
      <c r="AN47" s="108"/>
      <c r="AO47" s="108"/>
      <c r="AP47" s="108"/>
      <c r="AQ47" s="108"/>
      <c r="AR47" s="108"/>
      <c r="AS47" s="107"/>
    </row>
    <row r="48" spans="1:45" ht="11.25" customHeight="1" x14ac:dyDescent="0.35">
      <c r="A48" s="101"/>
      <c r="B48" s="116"/>
      <c r="C48" s="224"/>
      <c r="D48" s="212"/>
      <c r="E48" s="18"/>
      <c r="F48" s="148"/>
      <c r="G48" s="122"/>
      <c r="H48" s="148"/>
      <c r="I48" s="122"/>
      <c r="J48" s="18"/>
      <c r="K48" s="19"/>
      <c r="L48" s="128"/>
      <c r="M48" s="150"/>
      <c r="N48" s="163"/>
      <c r="O48" s="150"/>
      <c r="P48" s="128"/>
      <c r="Q48" s="18"/>
      <c r="R48" s="115"/>
      <c r="S48" s="107"/>
      <c r="T48" s="108"/>
      <c r="U48" s="108"/>
      <c r="V48" s="108"/>
      <c r="W48" s="109"/>
      <c r="X48" s="110"/>
      <c r="Y48" s="110"/>
      <c r="Z48" s="110"/>
      <c r="AA48" s="110"/>
      <c r="AB48" s="110"/>
      <c r="AC48" s="110"/>
      <c r="AD48" s="110"/>
      <c r="AE48" s="110"/>
      <c r="AF48" s="110"/>
      <c r="AG48" s="110"/>
      <c r="AH48" s="108"/>
      <c r="AI48" s="108"/>
      <c r="AJ48" s="108"/>
      <c r="AK48" s="108"/>
      <c r="AL48" s="108"/>
      <c r="AM48" s="108"/>
      <c r="AN48" s="108"/>
      <c r="AO48" s="108"/>
      <c r="AP48" s="108"/>
      <c r="AQ48" s="108"/>
      <c r="AR48" s="108"/>
      <c r="AS48" s="107"/>
    </row>
    <row r="49" spans="1:45" x14ac:dyDescent="0.35">
      <c r="A49" s="101"/>
      <c r="B49" s="116"/>
      <c r="C49" s="224"/>
      <c r="D49" s="212" t="s">
        <v>233</v>
      </c>
      <c r="E49" s="18" t="s">
        <v>44</v>
      </c>
      <c r="F49" s="148"/>
      <c r="G49" s="132">
        <f>+'Child Care Adj'!C30</f>
        <v>0</v>
      </c>
      <c r="H49" s="148"/>
      <c r="I49" s="132">
        <f>+'Child Care Adj'!D30</f>
        <v>0</v>
      </c>
      <c r="J49" s="18"/>
      <c r="K49" s="19"/>
      <c r="L49" s="157"/>
      <c r="M49" s="19"/>
      <c r="N49" s="199"/>
      <c r="O49" s="19"/>
      <c r="P49" s="157"/>
      <c r="Q49" s="18"/>
      <c r="R49" s="115"/>
      <c r="S49" s="107"/>
      <c r="T49" s="108"/>
      <c r="U49" s="108"/>
      <c r="V49" s="108"/>
      <c r="W49" s="109"/>
      <c r="X49" s="110"/>
      <c r="Y49" s="110"/>
      <c r="Z49" s="110"/>
      <c r="AA49" s="110"/>
      <c r="AB49" s="110"/>
      <c r="AC49" s="110"/>
      <c r="AD49" s="110"/>
      <c r="AE49" s="110"/>
      <c r="AF49" s="110"/>
      <c r="AG49" s="110"/>
      <c r="AH49" s="108"/>
      <c r="AI49" s="108"/>
      <c r="AJ49" s="108"/>
      <c r="AK49" s="108"/>
      <c r="AL49" s="108"/>
      <c r="AM49" s="108"/>
      <c r="AN49" s="108"/>
      <c r="AO49" s="108"/>
      <c r="AP49" s="108"/>
      <c r="AQ49" s="108"/>
      <c r="AR49" s="108"/>
      <c r="AS49" s="107"/>
    </row>
    <row r="50" spans="1:45" ht="11.25" customHeight="1" thickBot="1" x14ac:dyDescent="0.4">
      <c r="A50" s="101"/>
      <c r="B50" s="116"/>
      <c r="C50" s="224"/>
      <c r="D50" s="212"/>
      <c r="E50" s="18"/>
      <c r="F50" s="18"/>
      <c r="G50" s="19"/>
      <c r="H50" s="18"/>
      <c r="I50" s="19"/>
      <c r="J50" s="18"/>
      <c r="K50" s="19"/>
      <c r="L50" s="157"/>
      <c r="M50" s="19"/>
      <c r="N50" s="199"/>
      <c r="O50" s="19"/>
      <c r="P50" s="200"/>
      <c r="Q50" s="18"/>
      <c r="R50" s="115"/>
      <c r="S50" s="107"/>
      <c r="T50" s="108"/>
      <c r="U50" s="108"/>
      <c r="V50" s="108"/>
      <c r="W50" s="109"/>
      <c r="X50" s="110"/>
      <c r="Y50" s="110"/>
      <c r="Z50" s="110"/>
      <c r="AA50" s="110"/>
      <c r="AB50" s="110"/>
      <c r="AC50" s="110"/>
      <c r="AD50" s="110"/>
      <c r="AE50" s="110"/>
      <c r="AF50" s="110"/>
      <c r="AG50" s="110"/>
      <c r="AH50" s="108"/>
      <c r="AI50" s="108"/>
      <c r="AJ50" s="108"/>
      <c r="AK50" s="108"/>
      <c r="AL50" s="108"/>
      <c r="AM50" s="108"/>
      <c r="AN50" s="108"/>
      <c r="AO50" s="108"/>
      <c r="AP50" s="108"/>
      <c r="AQ50" s="108"/>
      <c r="AR50" s="108"/>
      <c r="AS50" s="107"/>
    </row>
    <row r="51" spans="1:45" ht="16" thickBot="1" x14ac:dyDescent="0.4">
      <c r="A51" s="101"/>
      <c r="B51" s="116"/>
      <c r="C51" s="224"/>
      <c r="D51" s="212" t="s">
        <v>234</v>
      </c>
      <c r="E51" s="18" t="s">
        <v>43</v>
      </c>
      <c r="F51" s="18"/>
      <c r="G51" s="127"/>
      <c r="H51" s="18"/>
      <c r="I51" s="127"/>
      <c r="J51" s="18"/>
      <c r="K51" s="19"/>
      <c r="L51" s="157"/>
      <c r="M51" s="128"/>
      <c r="N51" s="163"/>
      <c r="O51" s="128"/>
      <c r="P51" s="128"/>
      <c r="Q51" s="18"/>
      <c r="R51" s="115"/>
      <c r="S51" s="107"/>
      <c r="T51" s="108"/>
      <c r="U51" s="108"/>
      <c r="V51" s="108"/>
      <c r="W51" s="109"/>
      <c r="X51" s="110"/>
      <c r="Y51" s="110"/>
      <c r="Z51" s="110"/>
      <c r="AA51" s="110"/>
      <c r="AB51" s="110"/>
      <c r="AC51" s="110"/>
      <c r="AD51" s="110"/>
      <c r="AE51" s="110"/>
      <c r="AF51" s="110"/>
      <c r="AG51" s="110"/>
      <c r="AH51" s="108"/>
      <c r="AI51" s="108"/>
      <c r="AJ51" s="108"/>
      <c r="AK51" s="108"/>
      <c r="AL51" s="108"/>
      <c r="AM51" s="108"/>
      <c r="AN51" s="108"/>
      <c r="AO51" s="108"/>
      <c r="AP51" s="108"/>
      <c r="AQ51" s="108"/>
      <c r="AR51" s="108"/>
      <c r="AS51" s="107"/>
    </row>
    <row r="52" spans="1:45" ht="11.25" customHeight="1" thickBot="1" x14ac:dyDescent="0.4">
      <c r="A52" s="101"/>
      <c r="B52" s="116"/>
      <c r="C52" s="224"/>
      <c r="D52" s="212"/>
      <c r="E52" s="18"/>
      <c r="F52" s="18"/>
      <c r="G52" s="19"/>
      <c r="H52" s="18"/>
      <c r="I52" s="19"/>
      <c r="J52" s="18"/>
      <c r="K52" s="19"/>
      <c r="L52" s="128"/>
      <c r="M52" s="128"/>
      <c r="N52" s="163"/>
      <c r="O52" s="128"/>
      <c r="P52" s="128"/>
      <c r="Q52" s="18"/>
      <c r="R52" s="115"/>
      <c r="S52" s="107"/>
      <c r="T52" s="108"/>
      <c r="U52" s="108"/>
      <c r="V52" s="108"/>
      <c r="W52" s="109"/>
      <c r="X52" s="110"/>
      <c r="Y52" s="110"/>
      <c r="Z52" s="110"/>
      <c r="AA52" s="110"/>
      <c r="AB52" s="110"/>
      <c r="AC52" s="110"/>
      <c r="AD52" s="110"/>
      <c r="AE52" s="110"/>
      <c r="AF52" s="110"/>
      <c r="AG52" s="110"/>
      <c r="AH52" s="108"/>
      <c r="AI52" s="108"/>
      <c r="AJ52" s="108"/>
      <c r="AK52" s="108"/>
      <c r="AL52" s="108"/>
      <c r="AM52" s="108"/>
      <c r="AN52" s="108"/>
      <c r="AO52" s="108"/>
      <c r="AP52" s="108"/>
      <c r="AQ52" s="108"/>
      <c r="AR52" s="108"/>
      <c r="AS52" s="107"/>
    </row>
    <row r="53" spans="1:45" ht="16" thickBot="1" x14ac:dyDescent="0.4">
      <c r="A53" s="101"/>
      <c r="B53" s="116"/>
      <c r="C53" s="224"/>
      <c r="D53" s="212" t="s">
        <v>235</v>
      </c>
      <c r="E53" s="18" t="s">
        <v>42</v>
      </c>
      <c r="F53" s="18"/>
      <c r="G53" s="127"/>
      <c r="H53" s="18"/>
      <c r="I53" s="127"/>
      <c r="J53" s="18"/>
      <c r="K53" s="19"/>
      <c r="L53" s="19"/>
      <c r="M53" s="19"/>
      <c r="N53" s="114"/>
      <c r="O53" s="19"/>
      <c r="P53" s="19"/>
      <c r="Q53" s="18"/>
      <c r="R53" s="115"/>
      <c r="S53" s="107"/>
      <c r="T53" s="108"/>
      <c r="U53" s="108"/>
      <c r="V53" s="108"/>
      <c r="W53" s="109"/>
      <c r="X53" s="110">
        <f>IF(G35&gt;0,1,0)</f>
        <v>0</v>
      </c>
      <c r="Y53" s="110">
        <f>IF(I35&gt;0,1,0)</f>
        <v>0</v>
      </c>
      <c r="Z53" s="110"/>
      <c r="AA53" s="110" t="s">
        <v>70</v>
      </c>
      <c r="AB53" s="110"/>
      <c r="AC53" s="110"/>
      <c r="AD53" s="110"/>
      <c r="AE53" s="110"/>
      <c r="AF53" s="110"/>
      <c r="AG53" s="110"/>
      <c r="AH53" s="108"/>
      <c r="AI53" s="108"/>
      <c r="AJ53" s="108"/>
      <c r="AK53" s="108"/>
      <c r="AL53" s="108"/>
      <c r="AM53" s="108"/>
      <c r="AN53" s="108"/>
      <c r="AO53" s="108"/>
      <c r="AP53" s="108"/>
      <c r="AQ53" s="108"/>
      <c r="AR53" s="108"/>
      <c r="AS53" s="107"/>
    </row>
    <row r="54" spans="1:45" ht="11.25" customHeight="1" thickBot="1" x14ac:dyDescent="0.4">
      <c r="A54" s="101"/>
      <c r="B54" s="116"/>
      <c r="C54" s="224"/>
      <c r="D54" s="212"/>
      <c r="E54" s="18"/>
      <c r="F54" s="18"/>
      <c r="G54" s="19"/>
      <c r="H54" s="18"/>
      <c r="I54" s="19"/>
      <c r="J54" s="18"/>
      <c r="K54" s="19"/>
      <c r="L54" s="19"/>
      <c r="M54" s="19"/>
      <c r="N54" s="114"/>
      <c r="O54" s="19"/>
      <c r="P54" s="19"/>
      <c r="Q54" s="18"/>
      <c r="R54" s="115"/>
      <c r="S54" s="107"/>
      <c r="T54" s="108"/>
      <c r="U54" s="108"/>
      <c r="V54" s="108"/>
      <c r="W54" s="109"/>
      <c r="X54" s="188" t="s">
        <v>14</v>
      </c>
      <c r="Y54" s="110"/>
      <c r="Z54" s="110"/>
      <c r="AA54" s="110"/>
      <c r="AB54" s="110"/>
      <c r="AC54" s="110"/>
      <c r="AD54" s="110"/>
      <c r="AE54" s="110"/>
      <c r="AF54" s="110"/>
      <c r="AG54" s="110"/>
      <c r="AH54" s="108"/>
      <c r="AI54" s="108"/>
      <c r="AJ54" s="108"/>
      <c r="AK54" s="108"/>
      <c r="AL54" s="108"/>
      <c r="AM54" s="108"/>
      <c r="AN54" s="108"/>
      <c r="AO54" s="108"/>
      <c r="AP54" s="108"/>
      <c r="AQ54" s="108"/>
      <c r="AR54" s="108"/>
      <c r="AS54" s="107"/>
    </row>
    <row r="55" spans="1:45" ht="16" thickBot="1" x14ac:dyDescent="0.4">
      <c r="A55" s="101"/>
      <c r="B55" s="116"/>
      <c r="C55" s="224"/>
      <c r="D55" s="212" t="s">
        <v>236</v>
      </c>
      <c r="E55" s="18" t="s">
        <v>41</v>
      </c>
      <c r="F55" s="18"/>
      <c r="G55" s="127"/>
      <c r="H55" s="18"/>
      <c r="I55" s="127"/>
      <c r="J55" s="18"/>
      <c r="K55" s="19"/>
      <c r="L55" s="19"/>
      <c r="M55" s="19"/>
      <c r="N55" s="114"/>
      <c r="O55" s="19"/>
      <c r="P55" s="19"/>
      <c r="Q55" s="18"/>
      <c r="R55" s="115"/>
      <c r="S55" s="107"/>
      <c r="T55" s="108"/>
      <c r="U55" s="108"/>
      <c r="V55" s="108"/>
      <c r="W55" s="109"/>
      <c r="X55" s="110"/>
      <c r="Y55" s="110"/>
      <c r="Z55" s="110"/>
      <c r="AA55" s="110"/>
      <c r="AB55" s="110"/>
      <c r="AC55" s="110"/>
      <c r="AD55" s="110"/>
      <c r="AE55" s="110"/>
      <c r="AF55" s="110"/>
      <c r="AG55" s="110"/>
      <c r="AH55" s="108"/>
      <c r="AI55" s="108"/>
      <c r="AJ55" s="108"/>
      <c r="AK55" s="108"/>
      <c r="AL55" s="108"/>
      <c r="AM55" s="108"/>
      <c r="AN55" s="108"/>
      <c r="AO55" s="108"/>
      <c r="AP55" s="108"/>
      <c r="AQ55" s="108"/>
      <c r="AR55" s="108"/>
      <c r="AS55" s="107"/>
    </row>
    <row r="56" spans="1:45" ht="11.25" customHeight="1" thickBot="1" x14ac:dyDescent="0.4">
      <c r="A56" s="101"/>
      <c r="B56" s="116"/>
      <c r="C56" s="224"/>
      <c r="D56" s="212"/>
      <c r="E56" s="18"/>
      <c r="F56" s="18"/>
      <c r="G56" s="19"/>
      <c r="H56" s="18"/>
      <c r="I56" s="19"/>
      <c r="J56" s="18"/>
      <c r="K56" s="19"/>
      <c r="L56" s="19"/>
      <c r="M56" s="19"/>
      <c r="N56" s="114"/>
      <c r="O56" s="19"/>
      <c r="P56" s="19"/>
      <c r="Q56" s="18"/>
      <c r="R56" s="115"/>
      <c r="S56" s="107"/>
      <c r="T56" s="108"/>
      <c r="U56" s="108"/>
      <c r="V56" s="108"/>
      <c r="W56" s="109"/>
      <c r="X56" s="110"/>
      <c r="Y56" s="110"/>
      <c r="Z56" s="110"/>
      <c r="AA56" s="110"/>
      <c r="AB56" s="110"/>
      <c r="AC56" s="110"/>
      <c r="AD56" s="110"/>
      <c r="AE56" s="110"/>
      <c r="AF56" s="110"/>
      <c r="AG56" s="110"/>
      <c r="AH56" s="108"/>
      <c r="AI56" s="108"/>
      <c r="AJ56" s="108"/>
      <c r="AK56" s="108"/>
      <c r="AL56" s="108"/>
      <c r="AM56" s="108"/>
      <c r="AN56" s="108"/>
      <c r="AO56" s="108"/>
      <c r="AP56" s="108"/>
      <c r="AQ56" s="108"/>
      <c r="AR56" s="108"/>
      <c r="AS56" s="107"/>
    </row>
    <row r="57" spans="1:45" ht="16" thickBot="1" x14ac:dyDescent="0.4">
      <c r="A57" s="101"/>
      <c r="B57" s="116"/>
      <c r="C57" s="224"/>
      <c r="D57" s="212" t="s">
        <v>237</v>
      </c>
      <c r="E57" s="18" t="s">
        <v>40</v>
      </c>
      <c r="F57" s="18"/>
      <c r="G57" s="127"/>
      <c r="H57" s="18"/>
      <c r="I57" s="127"/>
      <c r="J57" s="18"/>
      <c r="K57" s="19"/>
      <c r="L57" s="122"/>
      <c r="M57" s="122"/>
      <c r="N57" s="123"/>
      <c r="O57" s="122"/>
      <c r="P57" s="122"/>
      <c r="Q57" s="18"/>
      <c r="R57" s="115"/>
      <c r="S57" s="107"/>
      <c r="T57" s="108"/>
      <c r="U57" s="108"/>
      <c r="V57" s="108"/>
      <c r="W57" s="109"/>
      <c r="X57" s="110"/>
      <c r="Y57" s="110"/>
      <c r="Z57" s="110"/>
      <c r="AA57" s="110"/>
      <c r="AB57" s="110"/>
      <c r="AC57" s="110"/>
      <c r="AD57" s="110"/>
      <c r="AE57" s="110"/>
      <c r="AF57" s="110"/>
      <c r="AG57" s="110"/>
      <c r="AH57" s="108"/>
      <c r="AI57" s="108"/>
      <c r="AJ57" s="108"/>
      <c r="AK57" s="108"/>
      <c r="AL57" s="108"/>
      <c r="AM57" s="108"/>
      <c r="AN57" s="108"/>
      <c r="AO57" s="108"/>
      <c r="AP57" s="108"/>
      <c r="AQ57" s="108"/>
      <c r="AR57" s="108"/>
      <c r="AS57" s="107"/>
    </row>
    <row r="58" spans="1:45" ht="16" thickBot="1" x14ac:dyDescent="0.4">
      <c r="A58" s="101"/>
      <c r="B58" s="116"/>
      <c r="C58" s="224"/>
      <c r="D58" s="212"/>
      <c r="E58" s="18"/>
      <c r="F58" s="18"/>
      <c r="G58" s="19"/>
      <c r="H58" s="18"/>
      <c r="I58" s="19"/>
      <c r="J58" s="18"/>
      <c r="K58" s="19"/>
      <c r="L58" s="19"/>
      <c r="M58" s="19"/>
      <c r="N58" s="114"/>
      <c r="O58" s="19"/>
      <c r="P58" s="19"/>
      <c r="Q58" s="18"/>
      <c r="R58" s="115"/>
      <c r="S58" s="107"/>
      <c r="T58" s="108"/>
      <c r="U58" s="108"/>
      <c r="V58" s="108"/>
      <c r="W58" s="109"/>
      <c r="X58" s="110"/>
      <c r="Y58" s="110"/>
      <c r="Z58" s="110"/>
      <c r="AA58" s="110"/>
      <c r="AB58" s="110"/>
      <c r="AC58" s="110"/>
      <c r="AD58" s="110"/>
      <c r="AE58" s="110"/>
      <c r="AF58" s="110"/>
      <c r="AG58" s="110"/>
      <c r="AH58" s="108"/>
      <c r="AI58" s="108"/>
      <c r="AJ58" s="108"/>
      <c r="AK58" s="108"/>
      <c r="AL58" s="108"/>
      <c r="AM58" s="108"/>
      <c r="AN58" s="108"/>
      <c r="AO58" s="108"/>
      <c r="AP58" s="108"/>
      <c r="AQ58" s="108"/>
      <c r="AR58" s="108"/>
      <c r="AS58" s="107"/>
    </row>
    <row r="59" spans="1:45" ht="16" thickBot="1" x14ac:dyDescent="0.4">
      <c r="A59" s="101"/>
      <c r="B59" s="116"/>
      <c r="C59" s="224"/>
      <c r="D59" s="212" t="s">
        <v>238</v>
      </c>
      <c r="E59" s="18" t="s">
        <v>39</v>
      </c>
      <c r="F59" s="18"/>
      <c r="G59" s="127"/>
      <c r="H59" s="18"/>
      <c r="I59" s="127"/>
      <c r="J59" s="18"/>
      <c r="K59" s="19"/>
      <c r="L59" s="19"/>
      <c r="M59" s="19"/>
      <c r="N59" s="114"/>
      <c r="O59" s="19"/>
      <c r="P59" s="19"/>
      <c r="Q59" s="18"/>
      <c r="R59" s="115"/>
      <c r="S59" s="107"/>
      <c r="T59" s="108"/>
      <c r="U59" s="108"/>
      <c r="V59" s="108"/>
      <c r="W59" s="109"/>
      <c r="X59" s="110"/>
      <c r="Y59" s="110"/>
      <c r="Z59" s="110"/>
      <c r="AA59" s="110"/>
      <c r="AB59" s="110"/>
      <c r="AC59" s="110"/>
      <c r="AD59" s="110"/>
      <c r="AE59" s="110"/>
      <c r="AF59" s="110"/>
      <c r="AG59" s="110"/>
      <c r="AH59" s="108"/>
      <c r="AI59" s="108"/>
      <c r="AJ59" s="108"/>
      <c r="AK59" s="108"/>
      <c r="AL59" s="108"/>
      <c r="AM59" s="108"/>
      <c r="AN59" s="108"/>
      <c r="AO59" s="108"/>
      <c r="AP59" s="108"/>
      <c r="AQ59" s="108"/>
      <c r="AR59" s="108"/>
      <c r="AS59" s="107"/>
    </row>
    <row r="60" spans="1:45" ht="9" customHeight="1" x14ac:dyDescent="0.35">
      <c r="A60" s="101"/>
      <c r="B60" s="116"/>
      <c r="C60" s="224"/>
      <c r="D60" s="212"/>
      <c r="E60" s="18"/>
      <c r="F60" s="18"/>
      <c r="G60" s="19"/>
      <c r="H60" s="18"/>
      <c r="I60" s="19"/>
      <c r="J60" s="18"/>
      <c r="K60" s="19"/>
      <c r="L60" s="19"/>
      <c r="M60" s="19"/>
      <c r="N60" s="114"/>
      <c r="O60" s="19"/>
      <c r="P60" s="19"/>
      <c r="Q60" s="18"/>
      <c r="R60" s="115"/>
      <c r="S60" s="107"/>
      <c r="T60" s="108"/>
      <c r="U60" s="108"/>
      <c r="V60" s="108"/>
      <c r="W60" s="109"/>
      <c r="X60" s="110"/>
      <c r="Y60" s="110"/>
      <c r="Z60" s="110"/>
      <c r="AA60" s="110"/>
      <c r="AB60" s="110"/>
      <c r="AC60" s="110"/>
      <c r="AD60" s="110"/>
      <c r="AE60" s="110"/>
      <c r="AF60" s="110"/>
      <c r="AG60" s="110"/>
      <c r="AH60" s="108"/>
      <c r="AI60" s="108"/>
      <c r="AJ60" s="108"/>
      <c r="AK60" s="108"/>
      <c r="AL60" s="108"/>
      <c r="AM60" s="108"/>
      <c r="AN60" s="108"/>
      <c r="AO60" s="108"/>
      <c r="AP60" s="108"/>
      <c r="AQ60" s="108"/>
      <c r="AR60" s="108"/>
      <c r="AS60" s="107"/>
    </row>
    <row r="61" spans="1:45" x14ac:dyDescent="0.35">
      <c r="A61" s="101"/>
      <c r="B61" s="116"/>
      <c r="C61" s="224">
        <v>11</v>
      </c>
      <c r="D61" s="212"/>
      <c r="E61" s="18" t="s">
        <v>38</v>
      </c>
      <c r="F61" s="18"/>
      <c r="G61" s="132">
        <f>+G49+G51+G53+G55+G57-G59</f>
        <v>0</v>
      </c>
      <c r="H61" s="18"/>
      <c r="I61" s="132">
        <f>+I49+I51+I53+I55+I57-I59</f>
        <v>0</v>
      </c>
      <c r="J61" s="18"/>
      <c r="K61" s="132">
        <f>+G61+I61</f>
        <v>0</v>
      </c>
      <c r="L61" s="19"/>
      <c r="M61" s="19"/>
      <c r="N61" s="114"/>
      <c r="O61" s="19"/>
      <c r="P61" s="19"/>
      <c r="Q61" s="18"/>
      <c r="R61" s="115"/>
      <c r="S61" s="107"/>
      <c r="T61" s="108"/>
      <c r="U61" s="108"/>
      <c r="V61" s="108"/>
      <c r="W61" s="109"/>
      <c r="X61" s="110"/>
      <c r="Y61" s="110"/>
      <c r="Z61" s="110"/>
      <c r="AA61" s="110"/>
      <c r="AB61" s="110"/>
      <c r="AC61" s="110"/>
      <c r="AD61" s="110"/>
      <c r="AE61" s="110"/>
      <c r="AF61" s="110"/>
      <c r="AG61" s="110"/>
      <c r="AH61" s="108"/>
      <c r="AI61" s="108"/>
      <c r="AJ61" s="108"/>
      <c r="AK61" s="108"/>
      <c r="AL61" s="108"/>
      <c r="AM61" s="108"/>
      <c r="AN61" s="108"/>
      <c r="AO61" s="108"/>
      <c r="AP61" s="108"/>
      <c r="AQ61" s="108"/>
      <c r="AR61" s="108"/>
      <c r="AS61" s="107"/>
    </row>
    <row r="62" spans="1:45" x14ac:dyDescent="0.35">
      <c r="A62" s="101"/>
      <c r="B62" s="116"/>
      <c r="C62" s="224"/>
      <c r="D62" s="212"/>
      <c r="E62" s="18"/>
      <c r="F62" s="18"/>
      <c r="G62" s="19"/>
      <c r="H62" s="18"/>
      <c r="I62" s="19"/>
      <c r="J62" s="18"/>
      <c r="K62" s="19"/>
      <c r="L62" s="19"/>
      <c r="M62" s="19"/>
      <c r="N62" s="114"/>
      <c r="O62" s="19"/>
      <c r="P62" s="19"/>
      <c r="Q62" s="18"/>
      <c r="R62" s="115"/>
      <c r="S62" s="107"/>
      <c r="T62" s="108"/>
      <c r="U62" s="108"/>
      <c r="V62" s="108"/>
      <c r="W62" s="109"/>
      <c r="X62" s="110"/>
      <c r="Y62" s="110"/>
      <c r="Z62" s="110"/>
      <c r="AA62" s="110"/>
      <c r="AB62" s="110"/>
      <c r="AC62" s="110"/>
      <c r="AD62" s="110"/>
      <c r="AE62" s="110"/>
      <c r="AF62" s="110"/>
      <c r="AG62" s="110"/>
      <c r="AH62" s="108"/>
      <c r="AI62" s="108"/>
      <c r="AJ62" s="108"/>
      <c r="AK62" s="108"/>
      <c r="AL62" s="108"/>
      <c r="AM62" s="108"/>
      <c r="AN62" s="108"/>
      <c r="AO62" s="108"/>
      <c r="AP62" s="108"/>
      <c r="AQ62" s="108"/>
      <c r="AR62" s="108"/>
      <c r="AS62" s="107"/>
    </row>
    <row r="63" spans="1:45" x14ac:dyDescent="0.35">
      <c r="A63" s="101"/>
      <c r="B63" s="116"/>
      <c r="C63" s="224">
        <v>12</v>
      </c>
      <c r="D63" s="212"/>
      <c r="E63" s="18" t="s">
        <v>37</v>
      </c>
      <c r="F63" s="18"/>
      <c r="G63" s="132" t="e">
        <f>ROUND(K61*G31,2)</f>
        <v>#DIV/0!</v>
      </c>
      <c r="H63" s="18"/>
      <c r="I63" s="132" t="e">
        <f>ROUND(K61*I31,2)</f>
        <v>#DIV/0!</v>
      </c>
      <c r="J63" s="18"/>
      <c r="K63" s="19"/>
      <c r="L63" s="19"/>
      <c r="M63" s="19"/>
      <c r="N63" s="114"/>
      <c r="O63" s="19"/>
      <c r="P63" s="19"/>
      <c r="Q63" s="18"/>
      <c r="R63" s="115"/>
      <c r="S63" s="107"/>
      <c r="T63" s="108"/>
      <c r="U63" s="108"/>
      <c r="V63" s="108"/>
      <c r="W63" s="109"/>
      <c r="X63" s="110"/>
      <c r="Y63" s="110"/>
      <c r="Z63" s="110"/>
      <c r="AA63" s="110"/>
      <c r="AB63" s="110"/>
      <c r="AC63" s="110"/>
      <c r="AD63" s="110"/>
      <c r="AE63" s="110"/>
      <c r="AF63" s="110"/>
      <c r="AG63" s="110"/>
      <c r="AH63" s="108"/>
      <c r="AI63" s="108"/>
      <c r="AJ63" s="108"/>
      <c r="AK63" s="108"/>
      <c r="AL63" s="108"/>
      <c r="AM63" s="108"/>
      <c r="AN63" s="108"/>
      <c r="AO63" s="108"/>
      <c r="AP63" s="108"/>
      <c r="AQ63" s="108"/>
      <c r="AR63" s="108"/>
      <c r="AS63" s="107"/>
    </row>
    <row r="64" spans="1:45" ht="15.75" hidden="1" x14ac:dyDescent="0.25">
      <c r="A64" s="101"/>
      <c r="B64" s="116"/>
      <c r="C64" s="224"/>
      <c r="D64" s="212"/>
      <c r="E64" s="18"/>
      <c r="F64" s="18"/>
      <c r="G64" s="19"/>
      <c r="H64" s="18"/>
      <c r="I64" s="19"/>
      <c r="J64" s="18"/>
      <c r="K64" s="19"/>
      <c r="L64" s="19"/>
      <c r="M64" s="19"/>
      <c r="N64" s="114"/>
      <c r="O64" s="19"/>
      <c r="P64" s="19"/>
      <c r="Q64" s="18"/>
      <c r="R64" s="115"/>
      <c r="S64" s="107"/>
      <c r="T64" s="108"/>
      <c r="U64" s="108"/>
      <c r="V64" s="108"/>
      <c r="W64" s="109"/>
      <c r="X64" s="110"/>
      <c r="Y64" s="110"/>
      <c r="Z64" s="110"/>
      <c r="AA64" s="110"/>
      <c r="AB64" s="110"/>
      <c r="AC64" s="110"/>
      <c r="AD64" s="110"/>
      <c r="AE64" s="110"/>
      <c r="AF64" s="110"/>
      <c r="AG64" s="110"/>
      <c r="AH64" s="108"/>
      <c r="AI64" s="108"/>
      <c r="AJ64" s="108"/>
      <c r="AK64" s="108"/>
      <c r="AL64" s="108"/>
      <c r="AM64" s="108"/>
      <c r="AN64" s="108"/>
      <c r="AO64" s="108"/>
      <c r="AP64" s="108"/>
      <c r="AQ64" s="108"/>
      <c r="AR64" s="108"/>
      <c r="AS64" s="107"/>
    </row>
    <row r="65" spans="1:45" ht="15.75" hidden="1" x14ac:dyDescent="0.25">
      <c r="A65" s="101"/>
      <c r="B65" s="116"/>
      <c r="C65" s="224">
        <v>9</v>
      </c>
      <c r="D65" s="212"/>
      <c r="E65" s="18" t="s">
        <v>36</v>
      </c>
      <c r="F65" s="18"/>
      <c r="G65" s="132" t="e">
        <f>IF(AND(G35&lt;#REF!,X53&gt;0),G35+G63,#REF!+G63)</f>
        <v>#REF!</v>
      </c>
      <c r="H65" s="18"/>
      <c r="I65" s="132" t="e">
        <f>IF(AND(I35&lt;#REF!,Y53&gt;0),I35+I63,#REF!+I63)</f>
        <v>#REF!</v>
      </c>
      <c r="J65" s="18"/>
      <c r="K65" s="19"/>
      <c r="L65" s="19"/>
      <c r="M65" s="19"/>
      <c r="N65" s="114"/>
      <c r="O65" s="19"/>
      <c r="P65" s="19"/>
      <c r="Q65" s="18"/>
      <c r="R65" s="115"/>
      <c r="S65" s="107"/>
      <c r="T65" s="108"/>
      <c r="U65" s="108"/>
      <c r="V65" s="108"/>
      <c r="W65" s="109"/>
      <c r="X65" s="110"/>
      <c r="Y65" s="110"/>
      <c r="Z65" s="110"/>
      <c r="AA65" s="110"/>
      <c r="AB65" s="110"/>
      <c r="AC65" s="110"/>
      <c r="AD65" s="110"/>
      <c r="AE65" s="110"/>
      <c r="AF65" s="110"/>
      <c r="AG65" s="110"/>
      <c r="AH65" s="108"/>
      <c r="AI65" s="108"/>
      <c r="AJ65" s="108"/>
      <c r="AK65" s="108"/>
      <c r="AL65" s="108"/>
      <c r="AM65" s="108"/>
      <c r="AN65" s="108"/>
      <c r="AO65" s="108"/>
      <c r="AP65" s="108"/>
      <c r="AQ65" s="108"/>
      <c r="AR65" s="108"/>
      <c r="AS65" s="107"/>
    </row>
    <row r="66" spans="1:45" ht="9.75" customHeight="1" x14ac:dyDescent="0.35">
      <c r="A66" s="101"/>
      <c r="B66" s="116"/>
      <c r="C66" s="224"/>
      <c r="D66" s="212"/>
      <c r="E66" s="18"/>
      <c r="F66" s="18"/>
      <c r="G66" s="19"/>
      <c r="H66" s="18"/>
      <c r="I66" s="19"/>
      <c r="J66" s="18"/>
      <c r="K66" s="19"/>
      <c r="L66" s="19"/>
      <c r="M66" s="19"/>
      <c r="N66" s="114"/>
      <c r="O66" s="19"/>
      <c r="P66" s="19"/>
      <c r="Q66" s="18"/>
      <c r="R66" s="115"/>
      <c r="S66" s="107"/>
      <c r="T66" s="108"/>
      <c r="U66" s="108"/>
      <c r="V66" s="108"/>
      <c r="W66" s="109"/>
      <c r="X66" s="110"/>
      <c r="Y66" s="110"/>
      <c r="Z66" s="110"/>
      <c r="AA66" s="110"/>
      <c r="AB66" s="110"/>
      <c r="AC66" s="110"/>
      <c r="AD66" s="110"/>
      <c r="AE66" s="110"/>
      <c r="AF66" s="110"/>
      <c r="AG66" s="110"/>
      <c r="AH66" s="108"/>
      <c r="AI66" s="108"/>
      <c r="AJ66" s="108"/>
      <c r="AK66" s="108"/>
      <c r="AL66" s="108"/>
      <c r="AM66" s="108"/>
      <c r="AN66" s="108"/>
      <c r="AO66" s="108"/>
      <c r="AP66" s="108"/>
      <c r="AQ66" s="108"/>
      <c r="AR66" s="108"/>
      <c r="AS66" s="107"/>
    </row>
    <row r="67" spans="1:45" ht="15.75" hidden="1" x14ac:dyDescent="0.25">
      <c r="A67" s="101"/>
      <c r="B67" s="116"/>
      <c r="C67" s="224">
        <v>10</v>
      </c>
      <c r="D67" s="212"/>
      <c r="E67" s="18" t="s">
        <v>35</v>
      </c>
      <c r="F67" s="165">
        <f>IF(G6=1,0,1)</f>
        <v>1</v>
      </c>
      <c r="G67" s="132">
        <f>+G61*F67</f>
        <v>0</v>
      </c>
      <c r="H67" s="165">
        <f>IF(I6=1,0,1)</f>
        <v>0</v>
      </c>
      <c r="I67" s="132">
        <f>+I61*H67</f>
        <v>0</v>
      </c>
      <c r="J67" s="18"/>
      <c r="K67" s="19"/>
      <c r="L67" s="19"/>
      <c r="M67" s="19"/>
      <c r="N67" s="187"/>
      <c r="O67" s="19"/>
      <c r="P67" s="19"/>
      <c r="Q67" s="18"/>
      <c r="R67" s="115"/>
      <c r="S67" s="107"/>
      <c r="T67" s="108"/>
      <c r="U67" s="108"/>
      <c r="V67" s="108"/>
      <c r="W67" s="109"/>
      <c r="X67" s="110"/>
      <c r="Y67" s="110"/>
      <c r="Z67" s="110"/>
      <c r="AA67" s="110"/>
      <c r="AB67" s="110"/>
      <c r="AC67" s="110"/>
      <c r="AD67" s="110"/>
      <c r="AE67" s="110"/>
      <c r="AF67" s="110"/>
      <c r="AG67" s="110"/>
      <c r="AH67" s="108"/>
      <c r="AI67" s="108"/>
      <c r="AJ67" s="108"/>
      <c r="AK67" s="108"/>
      <c r="AL67" s="108"/>
      <c r="AM67" s="108"/>
      <c r="AN67" s="108"/>
      <c r="AO67" s="108"/>
      <c r="AP67" s="108"/>
      <c r="AQ67" s="108"/>
      <c r="AR67" s="108"/>
      <c r="AS67" s="107"/>
    </row>
    <row r="68" spans="1:45" ht="11.25" hidden="1" customHeight="1" x14ac:dyDescent="0.25">
      <c r="A68" s="101"/>
      <c r="B68" s="116"/>
      <c r="C68" s="224"/>
      <c r="D68" s="212"/>
      <c r="E68" s="18"/>
      <c r="F68" s="18"/>
      <c r="G68" s="128" t="e">
        <f>IF(G6=1,0,ROUND(G65+0.01-G67,0))</f>
        <v>#REF!</v>
      </c>
      <c r="H68" s="18"/>
      <c r="I68" s="128">
        <f>IF(I6=1,0,ROUND(I65+0.01-I67,0))</f>
        <v>0</v>
      </c>
      <c r="J68" s="18"/>
      <c r="K68" s="19"/>
      <c r="L68" s="19"/>
      <c r="M68" s="19"/>
      <c r="N68" s="114"/>
      <c r="O68" s="19"/>
      <c r="P68" s="19"/>
      <c r="Q68" s="18"/>
      <c r="R68" s="115"/>
      <c r="S68" s="107"/>
      <c r="T68" s="108"/>
      <c r="U68" s="108"/>
      <c r="V68" s="108"/>
      <c r="W68" s="110"/>
      <c r="X68" s="110"/>
      <c r="Y68" s="110"/>
      <c r="Z68" s="110"/>
      <c r="AA68" s="110"/>
      <c r="AB68" s="110"/>
      <c r="AC68" s="110"/>
      <c r="AD68" s="110"/>
      <c r="AE68" s="110"/>
      <c r="AF68" s="110"/>
      <c r="AG68" s="110"/>
      <c r="AH68" s="108"/>
      <c r="AI68" s="108"/>
      <c r="AJ68" s="108"/>
      <c r="AK68" s="108"/>
      <c r="AL68" s="108"/>
      <c r="AM68" s="108"/>
      <c r="AN68" s="108"/>
      <c r="AO68" s="108"/>
      <c r="AP68" s="108"/>
      <c r="AQ68" s="108"/>
      <c r="AR68" s="108"/>
      <c r="AS68" s="107"/>
    </row>
    <row r="69" spans="1:45" ht="15.75" hidden="1" x14ac:dyDescent="0.25">
      <c r="A69" s="101"/>
      <c r="B69" s="116"/>
      <c r="C69" s="224"/>
      <c r="D69" s="212"/>
      <c r="E69" s="18"/>
      <c r="F69" s="18"/>
      <c r="G69" s="128" t="e">
        <f>+G68</f>
        <v>#REF!</v>
      </c>
      <c r="H69" s="18"/>
      <c r="I69" s="19">
        <f>+I68</f>
        <v>0</v>
      </c>
      <c r="J69" s="18"/>
      <c r="K69" s="19"/>
      <c r="L69" s="19"/>
      <c r="M69" s="19"/>
      <c r="N69" s="114"/>
      <c r="O69" s="19"/>
      <c r="P69" s="19"/>
      <c r="Q69" s="18"/>
      <c r="R69" s="115"/>
      <c r="S69" s="107"/>
      <c r="T69" s="108"/>
      <c r="U69" s="108"/>
      <c r="V69" s="108"/>
      <c r="W69" s="110"/>
      <c r="X69" s="110"/>
      <c r="Y69" s="110"/>
      <c r="Z69" s="110"/>
      <c r="AA69" s="110"/>
      <c r="AB69" s="110"/>
      <c r="AC69" s="110"/>
      <c r="AD69" s="110"/>
      <c r="AE69" s="110"/>
      <c r="AF69" s="110"/>
      <c r="AG69" s="110"/>
      <c r="AH69" s="108"/>
      <c r="AI69" s="108"/>
      <c r="AJ69" s="108"/>
      <c r="AK69" s="108"/>
      <c r="AL69" s="108"/>
      <c r="AM69" s="108"/>
      <c r="AN69" s="108"/>
      <c r="AO69" s="108"/>
      <c r="AP69" s="108"/>
      <c r="AQ69" s="108"/>
      <c r="AR69" s="108"/>
      <c r="AS69" s="107"/>
    </row>
    <row r="70" spans="1:45" ht="15.75" hidden="1" x14ac:dyDescent="0.25">
      <c r="A70" s="101"/>
      <c r="B70" s="116"/>
      <c r="C70" s="224"/>
      <c r="D70" s="212"/>
      <c r="E70" s="18"/>
      <c r="F70" s="18"/>
      <c r="G70" s="128"/>
      <c r="H70" s="18"/>
      <c r="I70" s="19"/>
      <c r="J70" s="18"/>
      <c r="K70" s="19"/>
      <c r="L70" s="19"/>
      <c r="M70" s="19"/>
      <c r="N70" s="114"/>
      <c r="O70" s="19"/>
      <c r="P70" s="19"/>
      <c r="Q70" s="18"/>
      <c r="R70" s="115"/>
      <c r="S70" s="107"/>
      <c r="T70" s="108"/>
      <c r="U70" s="108"/>
      <c r="V70" s="108"/>
      <c r="W70" s="110"/>
      <c r="X70" s="110"/>
      <c r="Y70" s="110"/>
      <c r="Z70" s="110"/>
      <c r="AA70" s="110"/>
      <c r="AB70" s="110"/>
      <c r="AC70" s="110"/>
      <c r="AD70" s="110"/>
      <c r="AE70" s="110"/>
      <c r="AF70" s="110"/>
      <c r="AG70" s="110"/>
      <c r="AH70" s="108"/>
      <c r="AI70" s="108"/>
      <c r="AJ70" s="108"/>
      <c r="AK70" s="108"/>
      <c r="AL70" s="108"/>
      <c r="AM70" s="108"/>
      <c r="AN70" s="108"/>
      <c r="AO70" s="108"/>
      <c r="AP70" s="108"/>
      <c r="AQ70" s="108"/>
      <c r="AR70" s="108"/>
      <c r="AS70" s="107"/>
    </row>
    <row r="71" spans="1:45" ht="15.75" hidden="1" x14ac:dyDescent="0.25">
      <c r="A71" s="101"/>
      <c r="B71" s="116"/>
      <c r="C71" s="224"/>
      <c r="D71" s="212"/>
      <c r="E71" s="18"/>
      <c r="F71" s="18"/>
      <c r="G71" s="128"/>
      <c r="H71" s="18"/>
      <c r="I71" s="19"/>
      <c r="J71" s="18"/>
      <c r="K71" s="19"/>
      <c r="L71" s="19"/>
      <c r="M71" s="19"/>
      <c r="N71" s="114"/>
      <c r="O71" s="19"/>
      <c r="P71" s="19"/>
      <c r="Q71" s="18"/>
      <c r="R71" s="115"/>
      <c r="S71" s="107"/>
      <c r="T71" s="108"/>
      <c r="U71" s="108"/>
      <c r="V71" s="108"/>
      <c r="W71" s="110"/>
      <c r="X71" s="110"/>
      <c r="Y71" s="110"/>
      <c r="Z71" s="110"/>
      <c r="AA71" s="110"/>
      <c r="AB71" s="110"/>
      <c r="AC71" s="110"/>
      <c r="AD71" s="110"/>
      <c r="AE71" s="110"/>
      <c r="AF71" s="110"/>
      <c r="AG71" s="110"/>
      <c r="AH71" s="108"/>
      <c r="AI71" s="108"/>
      <c r="AJ71" s="108"/>
      <c r="AK71" s="108"/>
      <c r="AL71" s="108"/>
      <c r="AM71" s="108"/>
      <c r="AN71" s="108"/>
      <c r="AO71" s="108"/>
      <c r="AP71" s="108"/>
      <c r="AQ71" s="108"/>
      <c r="AR71" s="108"/>
      <c r="AS71" s="107"/>
    </row>
    <row r="72" spans="1:45" x14ac:dyDescent="0.35">
      <c r="A72" s="101"/>
      <c r="B72" s="116"/>
      <c r="C72" s="224">
        <v>13</v>
      </c>
      <c r="D72" s="212"/>
      <c r="E72" s="18" t="s">
        <v>97</v>
      </c>
      <c r="F72" s="18"/>
      <c r="G72" s="132" t="e">
        <f>IF(G61&gt;G63,G61-G63,0)</f>
        <v>#DIV/0!</v>
      </c>
      <c r="H72" s="18"/>
      <c r="I72" s="132" t="e">
        <f>IF(I61&gt;I63,I61-I63,0)</f>
        <v>#DIV/0!</v>
      </c>
      <c r="J72" s="18"/>
      <c r="K72" s="19"/>
      <c r="L72" s="19"/>
      <c r="M72" s="19"/>
      <c r="N72" s="114"/>
      <c r="O72" s="19"/>
      <c r="P72" s="19"/>
      <c r="Q72" s="18"/>
      <c r="R72" s="115"/>
      <c r="S72" s="107"/>
      <c r="T72" s="108"/>
      <c r="U72" s="108"/>
      <c r="V72" s="108"/>
      <c r="W72" s="110"/>
      <c r="X72" s="110"/>
      <c r="Y72" s="110"/>
      <c r="Z72" s="110"/>
      <c r="AA72" s="110"/>
      <c r="AB72" s="110"/>
      <c r="AC72" s="110"/>
      <c r="AD72" s="110"/>
      <c r="AE72" s="110"/>
      <c r="AF72" s="110"/>
      <c r="AG72" s="110"/>
      <c r="AH72" s="108"/>
      <c r="AI72" s="108"/>
      <c r="AJ72" s="108"/>
      <c r="AK72" s="108"/>
      <c r="AL72" s="108"/>
      <c r="AM72" s="108"/>
      <c r="AN72" s="108"/>
      <c r="AO72" s="108"/>
      <c r="AP72" s="108"/>
      <c r="AQ72" s="108"/>
      <c r="AR72" s="108"/>
      <c r="AS72" s="107"/>
    </row>
    <row r="73" spans="1:45" ht="11.25" customHeight="1" x14ac:dyDescent="0.35">
      <c r="A73" s="101"/>
      <c r="B73" s="116"/>
      <c r="C73" s="224"/>
      <c r="D73" s="212"/>
      <c r="E73" s="18"/>
      <c r="F73" s="18"/>
      <c r="G73" s="122"/>
      <c r="H73" s="18"/>
      <c r="I73" s="122"/>
      <c r="J73" s="18"/>
      <c r="K73" s="19"/>
      <c r="L73" s="19"/>
      <c r="M73" s="19"/>
      <c r="N73" s="114"/>
      <c r="O73" s="19"/>
      <c r="P73" s="19"/>
      <c r="Q73" s="18"/>
      <c r="R73" s="115"/>
      <c r="S73" s="107"/>
      <c r="T73" s="108"/>
      <c r="U73" s="108"/>
      <c r="V73" s="108"/>
      <c r="W73" s="110"/>
      <c r="X73" s="110"/>
      <c r="Y73" s="110"/>
      <c r="Z73" s="110"/>
      <c r="AA73" s="110"/>
      <c r="AB73" s="110"/>
      <c r="AC73" s="110"/>
      <c r="AD73" s="110"/>
      <c r="AE73" s="110"/>
      <c r="AF73" s="110"/>
      <c r="AG73" s="110"/>
      <c r="AH73" s="108"/>
      <c r="AI73" s="108"/>
      <c r="AJ73" s="108"/>
      <c r="AK73" s="108"/>
      <c r="AL73" s="108"/>
      <c r="AM73" s="108"/>
      <c r="AN73" s="108"/>
      <c r="AO73" s="108"/>
      <c r="AP73" s="108"/>
      <c r="AQ73" s="108"/>
      <c r="AR73" s="108"/>
      <c r="AS73" s="107"/>
    </row>
    <row r="74" spans="1:45" x14ac:dyDescent="0.35">
      <c r="A74" s="101"/>
      <c r="B74" s="116"/>
      <c r="C74" s="224">
        <v>14</v>
      </c>
      <c r="D74" s="212"/>
      <c r="E74" s="18" t="s">
        <v>98</v>
      </c>
      <c r="F74" s="18"/>
      <c r="G74" s="132" t="e">
        <f>+G43-G72</f>
        <v>#DIV/0!</v>
      </c>
      <c r="H74" s="18"/>
      <c r="I74" s="132" t="e">
        <f>+I43-I72</f>
        <v>#DIV/0!</v>
      </c>
      <c r="J74" s="18"/>
      <c r="K74" s="19"/>
      <c r="L74" s="19"/>
      <c r="M74" s="19"/>
      <c r="N74" s="114"/>
      <c r="O74" s="19"/>
      <c r="P74" s="19"/>
      <c r="Q74" s="18"/>
      <c r="R74" s="115"/>
      <c r="S74" s="107"/>
      <c r="T74" s="108"/>
      <c r="U74" s="108"/>
      <c r="V74" s="108"/>
      <c r="W74" s="110"/>
      <c r="X74" s="110"/>
      <c r="Y74" s="110"/>
      <c r="Z74" s="110"/>
      <c r="AA74" s="110"/>
      <c r="AB74" s="110"/>
      <c r="AC74" s="110"/>
      <c r="AD74" s="110"/>
      <c r="AE74" s="110"/>
      <c r="AF74" s="110"/>
      <c r="AG74" s="110"/>
      <c r="AH74" s="108"/>
      <c r="AI74" s="108"/>
      <c r="AJ74" s="108"/>
      <c r="AK74" s="108"/>
      <c r="AL74" s="108"/>
      <c r="AM74" s="108"/>
      <c r="AN74" s="108"/>
      <c r="AO74" s="108"/>
      <c r="AP74" s="108"/>
      <c r="AQ74" s="108"/>
      <c r="AR74" s="108"/>
      <c r="AS74" s="107"/>
    </row>
    <row r="75" spans="1:45" ht="15.75" hidden="1" x14ac:dyDescent="0.25">
      <c r="A75" s="101"/>
      <c r="B75" s="116"/>
      <c r="C75" s="224"/>
      <c r="D75" s="212"/>
      <c r="E75" s="18"/>
      <c r="F75" s="18"/>
      <c r="G75" s="19" t="e">
        <f>IF(G74&lt;I74,0,G74-I74)</f>
        <v>#DIV/0!</v>
      </c>
      <c r="H75" s="18"/>
      <c r="I75" s="19" t="e">
        <f>IF(I74&lt;G74,0,I74-G74)</f>
        <v>#DIV/0!</v>
      </c>
      <c r="J75" s="18"/>
      <c r="K75" s="19"/>
      <c r="L75" s="19"/>
      <c r="M75" s="19"/>
      <c r="N75" s="114"/>
      <c r="O75" s="19"/>
      <c r="P75" s="19"/>
      <c r="Q75" s="18"/>
      <c r="R75" s="115"/>
      <c r="S75" s="107"/>
      <c r="T75" s="108"/>
      <c r="U75" s="108"/>
      <c r="V75" s="108"/>
      <c r="W75" s="110"/>
      <c r="X75" s="110"/>
      <c r="Y75" s="110"/>
      <c r="Z75" s="110"/>
      <c r="AA75" s="110"/>
      <c r="AB75" s="110"/>
      <c r="AC75" s="110"/>
      <c r="AD75" s="110"/>
      <c r="AE75" s="110"/>
      <c r="AF75" s="110"/>
      <c r="AG75" s="110"/>
      <c r="AH75" s="108"/>
      <c r="AI75" s="108"/>
      <c r="AJ75" s="108"/>
      <c r="AK75" s="108"/>
      <c r="AL75" s="108"/>
      <c r="AM75" s="108"/>
      <c r="AN75" s="108"/>
      <c r="AO75" s="108"/>
      <c r="AP75" s="108"/>
      <c r="AQ75" s="108"/>
      <c r="AR75" s="108"/>
      <c r="AS75" s="107"/>
    </row>
    <row r="76" spans="1:45" ht="15.75" hidden="1" x14ac:dyDescent="0.25">
      <c r="A76" s="101"/>
      <c r="B76" s="116"/>
      <c r="C76" s="224"/>
      <c r="D76" s="212"/>
      <c r="E76" s="18" t="s">
        <v>99</v>
      </c>
      <c r="F76" s="18"/>
      <c r="G76" s="19" t="e">
        <f>IF(G75&lt;I75,0,G75)</f>
        <v>#DIV/0!</v>
      </c>
      <c r="H76" s="18"/>
      <c r="I76" s="19" t="e">
        <f>IF(I75&lt;G75,0,I75)</f>
        <v>#DIV/0!</v>
      </c>
      <c r="J76" s="18"/>
      <c r="K76" s="19"/>
      <c r="L76" s="19"/>
      <c r="M76" s="19"/>
      <c r="N76" s="114"/>
      <c r="O76" s="19"/>
      <c r="P76" s="19"/>
      <c r="Q76" s="18"/>
      <c r="R76" s="115"/>
      <c r="S76" s="107"/>
      <c r="T76" s="108"/>
      <c r="U76" s="108"/>
      <c r="V76" s="108"/>
      <c r="W76" s="110"/>
      <c r="X76" s="110"/>
      <c r="Y76" s="110"/>
      <c r="Z76" s="110"/>
      <c r="AA76" s="110"/>
      <c r="AB76" s="110"/>
      <c r="AC76" s="110"/>
      <c r="AD76" s="110"/>
      <c r="AE76" s="110"/>
      <c r="AF76" s="110"/>
      <c r="AG76" s="110"/>
      <c r="AH76" s="108"/>
      <c r="AI76" s="108"/>
      <c r="AJ76" s="108"/>
      <c r="AK76" s="108"/>
      <c r="AL76" s="108"/>
      <c r="AM76" s="108"/>
      <c r="AN76" s="108"/>
      <c r="AO76" s="108"/>
      <c r="AP76" s="108"/>
      <c r="AQ76" s="108"/>
      <c r="AR76" s="108"/>
      <c r="AS76" s="107"/>
    </row>
    <row r="77" spans="1:45" ht="15.75" hidden="1" x14ac:dyDescent="0.25">
      <c r="A77" s="101"/>
      <c r="B77" s="116"/>
      <c r="C77" s="224"/>
      <c r="D77" s="212"/>
      <c r="E77" s="18" t="s">
        <v>100</v>
      </c>
      <c r="F77" s="18"/>
      <c r="G77" s="19" t="e">
        <f>IF(G76=0,0,1)</f>
        <v>#DIV/0!</v>
      </c>
      <c r="H77" s="18"/>
      <c r="I77" s="19" t="e">
        <f>IF(I76=0,0,1)</f>
        <v>#DIV/0!</v>
      </c>
      <c r="J77" s="18"/>
      <c r="K77" s="19"/>
      <c r="L77" s="19"/>
      <c r="M77" s="19"/>
      <c r="N77" s="114"/>
      <c r="O77" s="19"/>
      <c r="P77" s="19"/>
      <c r="Q77" s="18"/>
      <c r="R77" s="115"/>
      <c r="S77" s="107"/>
      <c r="T77" s="108"/>
      <c r="U77" s="108"/>
      <c r="V77" s="108"/>
      <c r="W77" s="110"/>
      <c r="X77" s="110"/>
      <c r="Y77" s="110"/>
      <c r="Z77" s="110"/>
      <c r="AA77" s="110"/>
      <c r="AB77" s="110"/>
      <c r="AC77" s="110"/>
      <c r="AD77" s="110"/>
      <c r="AE77" s="110"/>
      <c r="AF77" s="110"/>
      <c r="AG77" s="110"/>
      <c r="AH77" s="108"/>
      <c r="AI77" s="108"/>
      <c r="AJ77" s="108"/>
      <c r="AK77" s="108"/>
      <c r="AL77" s="108"/>
      <c r="AM77" s="108"/>
      <c r="AN77" s="108"/>
      <c r="AO77" s="108"/>
      <c r="AP77" s="108"/>
      <c r="AQ77" s="108"/>
      <c r="AR77" s="108"/>
      <c r="AS77" s="107"/>
    </row>
    <row r="78" spans="1:45" ht="15.75" hidden="1" x14ac:dyDescent="0.25">
      <c r="A78" s="101"/>
      <c r="B78" s="116"/>
      <c r="C78" s="224"/>
      <c r="D78" s="212"/>
      <c r="E78" s="87" t="s">
        <v>104</v>
      </c>
      <c r="F78" s="18"/>
      <c r="G78" s="19" t="e">
        <f>IF(0&lt;G29&lt;1100,+Formula!G1,G76)</f>
        <v>#DIV/0!</v>
      </c>
      <c r="H78" s="18"/>
      <c r="I78" s="19" t="e">
        <f>IF(0&lt;I29&lt;1100,+Formula!G1,I76)</f>
        <v>#DIV/0!</v>
      </c>
      <c r="J78" s="18"/>
      <c r="K78" s="19"/>
      <c r="L78" s="19"/>
      <c r="M78" s="19"/>
      <c r="N78" s="114"/>
      <c r="O78" s="19"/>
      <c r="P78" s="19"/>
      <c r="Q78" s="18"/>
      <c r="R78" s="115"/>
      <c r="S78" s="107"/>
      <c r="T78" s="108"/>
      <c r="U78" s="108"/>
      <c r="V78" s="108"/>
      <c r="W78" s="110"/>
      <c r="X78" s="110"/>
      <c r="Y78" s="110"/>
      <c r="Z78" s="110"/>
      <c r="AA78" s="110"/>
      <c r="AB78" s="110"/>
      <c r="AC78" s="110"/>
      <c r="AD78" s="110"/>
      <c r="AE78" s="110"/>
      <c r="AF78" s="110"/>
      <c r="AG78" s="110"/>
      <c r="AH78" s="108"/>
      <c r="AI78" s="108"/>
      <c r="AJ78" s="108"/>
      <c r="AK78" s="108"/>
      <c r="AL78" s="108"/>
      <c r="AM78" s="108"/>
      <c r="AN78" s="108"/>
      <c r="AO78" s="108"/>
      <c r="AP78" s="108"/>
      <c r="AQ78" s="108"/>
      <c r="AR78" s="108"/>
      <c r="AS78" s="107"/>
    </row>
    <row r="79" spans="1:45" ht="15.75" hidden="1" x14ac:dyDescent="0.25">
      <c r="A79" s="101"/>
      <c r="B79" s="116"/>
      <c r="C79" s="224"/>
      <c r="D79" s="212"/>
      <c r="E79" s="87"/>
      <c r="F79" s="18"/>
      <c r="G79" s="19"/>
      <c r="H79" s="18"/>
      <c r="I79" s="19"/>
      <c r="J79" s="18"/>
      <c r="K79" s="19"/>
      <c r="L79" s="19"/>
      <c r="M79" s="128" t="e">
        <f>IF(G81&lt;I81,I81,G81)</f>
        <v>#DIV/0!</v>
      </c>
      <c r="N79" s="114"/>
      <c r="O79" s="19"/>
      <c r="P79" s="19"/>
      <c r="Q79" s="18"/>
      <c r="R79" s="115"/>
      <c r="S79" s="107"/>
      <c r="T79" s="108"/>
      <c r="U79" s="108"/>
      <c r="V79" s="108"/>
      <c r="W79" s="110"/>
      <c r="X79" s="110"/>
      <c r="Y79" s="110"/>
      <c r="Z79" s="110"/>
      <c r="AA79" s="110"/>
      <c r="AB79" s="110"/>
      <c r="AC79" s="110"/>
      <c r="AD79" s="110"/>
      <c r="AE79" s="110"/>
      <c r="AF79" s="110"/>
      <c r="AG79" s="110"/>
      <c r="AH79" s="108"/>
      <c r="AI79" s="108"/>
      <c r="AJ79" s="108"/>
      <c r="AK79" s="108"/>
      <c r="AL79" s="108"/>
      <c r="AM79" s="108"/>
      <c r="AN79" s="108"/>
      <c r="AO79" s="108"/>
      <c r="AP79" s="108"/>
      <c r="AQ79" s="108"/>
      <c r="AR79" s="108"/>
      <c r="AS79" s="107"/>
    </row>
    <row r="80" spans="1:45" ht="11.25" customHeight="1" x14ac:dyDescent="0.35">
      <c r="A80" s="101"/>
      <c r="B80" s="116"/>
      <c r="C80" s="224"/>
      <c r="D80" s="212"/>
      <c r="E80" s="87"/>
      <c r="F80" s="18"/>
      <c r="G80" s="19"/>
      <c r="H80" s="18"/>
      <c r="I80" s="19"/>
      <c r="J80" s="18"/>
      <c r="K80" s="19"/>
      <c r="L80" s="19"/>
      <c r="M80" s="128"/>
      <c r="N80" s="114"/>
      <c r="O80" s="19"/>
      <c r="P80" s="19"/>
      <c r="Q80" s="18"/>
      <c r="R80" s="115"/>
      <c r="S80" s="107"/>
      <c r="T80" s="108"/>
      <c r="U80" s="108"/>
      <c r="V80" s="108"/>
      <c r="W80" s="110"/>
      <c r="X80" s="110"/>
      <c r="Y80" s="110"/>
      <c r="Z80" s="110"/>
      <c r="AA80" s="110"/>
      <c r="AB80" s="110"/>
      <c r="AC80" s="110"/>
      <c r="AD80" s="110"/>
      <c r="AE80" s="110"/>
      <c r="AF80" s="110"/>
      <c r="AG80" s="110"/>
      <c r="AH80" s="108"/>
      <c r="AI80" s="108"/>
      <c r="AJ80" s="108"/>
      <c r="AK80" s="108"/>
      <c r="AL80" s="108"/>
      <c r="AM80" s="108"/>
      <c r="AN80" s="108"/>
      <c r="AO80" s="108"/>
      <c r="AP80" s="108"/>
      <c r="AQ80" s="108"/>
      <c r="AR80" s="108"/>
      <c r="AS80" s="107"/>
    </row>
    <row r="81" spans="1:45" x14ac:dyDescent="0.35">
      <c r="A81" s="101"/>
      <c r="B81" s="116"/>
      <c r="C81" s="224">
        <v>15</v>
      </c>
      <c r="D81" s="212"/>
      <c r="E81" s="18" t="s">
        <v>102</v>
      </c>
      <c r="F81" s="18"/>
      <c r="G81" s="122" t="e">
        <f>ROUND(G78,0)</f>
        <v>#DIV/0!</v>
      </c>
      <c r="H81" s="18"/>
      <c r="I81" s="122" t="e">
        <f>ROUND(I78,0)</f>
        <v>#DIV/0!</v>
      </c>
      <c r="J81" s="18"/>
      <c r="K81" s="19"/>
      <c r="L81" s="130"/>
      <c r="M81" s="19"/>
      <c r="N81" s="114"/>
      <c r="O81" s="19"/>
      <c r="P81" s="122"/>
      <c r="Q81" s="18"/>
      <c r="R81" s="115"/>
      <c r="S81" s="107"/>
      <c r="T81" s="108"/>
      <c r="U81" s="108"/>
      <c r="V81" s="108"/>
      <c r="W81" s="110"/>
      <c r="X81" s="110"/>
      <c r="Y81" s="110"/>
      <c r="Z81" s="110"/>
      <c r="AA81" s="110"/>
      <c r="AB81" s="110"/>
      <c r="AC81" s="110"/>
      <c r="AD81" s="110"/>
      <c r="AE81" s="110"/>
      <c r="AF81" s="110"/>
      <c r="AG81" s="110"/>
      <c r="AH81" s="108"/>
      <c r="AI81" s="108"/>
      <c r="AJ81" s="108"/>
      <c r="AK81" s="108"/>
      <c r="AL81" s="108"/>
      <c r="AM81" s="108"/>
      <c r="AN81" s="108"/>
      <c r="AO81" s="108"/>
      <c r="AP81" s="108"/>
      <c r="AQ81" s="108"/>
      <c r="AR81" s="108"/>
      <c r="AS81" s="107"/>
    </row>
    <row r="82" spans="1:45" ht="11.25" customHeight="1" x14ac:dyDescent="0.35">
      <c r="A82" s="101"/>
      <c r="B82" s="116"/>
      <c r="C82" s="224"/>
      <c r="D82" s="212"/>
      <c r="E82" s="18"/>
      <c r="F82" s="18"/>
      <c r="G82" s="122"/>
      <c r="H82" s="18"/>
      <c r="I82" s="122"/>
      <c r="J82" s="18"/>
      <c r="K82" s="19"/>
      <c r="L82" s="19"/>
      <c r="M82" s="19"/>
      <c r="N82" s="114"/>
      <c r="O82" s="19"/>
      <c r="P82" s="122"/>
      <c r="Q82" s="18"/>
      <c r="R82" s="115"/>
      <c r="S82" s="107"/>
      <c r="T82" s="108"/>
      <c r="U82" s="108"/>
      <c r="V82" s="108"/>
      <c r="W82" s="110"/>
      <c r="X82" s="110"/>
      <c r="Y82" s="110"/>
      <c r="Z82" s="110"/>
      <c r="AA82" s="110"/>
      <c r="AB82" s="110"/>
      <c r="AC82" s="110"/>
      <c r="AD82" s="110"/>
      <c r="AE82" s="110"/>
      <c r="AF82" s="110"/>
      <c r="AG82" s="110"/>
      <c r="AH82" s="108"/>
      <c r="AI82" s="108"/>
      <c r="AJ82" s="108"/>
      <c r="AK82" s="108"/>
      <c r="AL82" s="108"/>
      <c r="AM82" s="108"/>
      <c r="AN82" s="108"/>
      <c r="AO82" s="108"/>
      <c r="AP82" s="108"/>
      <c r="AQ82" s="108"/>
      <c r="AR82" s="108"/>
      <c r="AS82" s="107"/>
    </row>
    <row r="83" spans="1:45" x14ac:dyDescent="0.35">
      <c r="A83" s="101"/>
      <c r="B83" s="116"/>
      <c r="C83" s="224"/>
      <c r="D83" s="212"/>
      <c r="E83" s="19" t="s">
        <v>101</v>
      </c>
      <c r="F83" s="18"/>
      <c r="G83" s="122" t="e">
        <f>+'Worksheet (B)A'!G68</f>
        <v>#VALUE!</v>
      </c>
      <c r="H83" s="18"/>
      <c r="I83" s="122" t="e">
        <f>+'Worksheet (B)A'!I68</f>
        <v>#VALUE!</v>
      </c>
      <c r="J83" s="18"/>
      <c r="K83" s="19"/>
      <c r="L83" s="19"/>
      <c r="M83" s="19"/>
      <c r="N83" s="114"/>
      <c r="O83" s="19"/>
      <c r="P83" s="122"/>
      <c r="Q83" s="18"/>
      <c r="R83" s="115"/>
      <c r="S83" s="107"/>
      <c r="T83" s="108"/>
      <c r="U83" s="108"/>
      <c r="V83" s="108"/>
      <c r="W83" s="110"/>
      <c r="X83" s="110"/>
      <c r="Y83" s="110"/>
      <c r="Z83" s="110"/>
      <c r="AA83" s="110"/>
      <c r="AB83" s="110"/>
      <c r="AC83" s="110"/>
      <c r="AD83" s="110"/>
      <c r="AE83" s="110"/>
      <c r="AF83" s="110"/>
      <c r="AG83" s="110"/>
      <c r="AH83" s="108"/>
      <c r="AI83" s="108"/>
      <c r="AJ83" s="108"/>
      <c r="AK83" s="108"/>
      <c r="AL83" s="108"/>
      <c r="AM83" s="108"/>
      <c r="AN83" s="108"/>
      <c r="AO83" s="108"/>
      <c r="AP83" s="108"/>
      <c r="AQ83" s="108"/>
      <c r="AR83" s="108"/>
      <c r="AS83" s="107"/>
    </row>
    <row r="84" spans="1:45" ht="11.25" customHeight="1" x14ac:dyDescent="0.35">
      <c r="A84" s="101"/>
      <c r="B84" s="116"/>
      <c r="C84" s="224"/>
      <c r="D84" s="212"/>
      <c r="E84" s="19"/>
      <c r="F84" s="18"/>
      <c r="G84" s="122"/>
      <c r="H84" s="18"/>
      <c r="I84" s="122"/>
      <c r="J84" s="18"/>
      <c r="K84" s="19"/>
      <c r="L84" s="19"/>
      <c r="M84" s="19"/>
      <c r="N84" s="114"/>
      <c r="O84" s="19"/>
      <c r="P84" s="122"/>
      <c r="Q84" s="18"/>
      <c r="R84" s="115"/>
      <c r="S84" s="107"/>
      <c r="T84" s="108"/>
      <c r="U84" s="108"/>
      <c r="V84" s="108"/>
      <c r="W84" s="110"/>
      <c r="X84" s="110"/>
      <c r="Y84" s="110"/>
      <c r="Z84" s="110"/>
      <c r="AA84" s="110"/>
      <c r="AB84" s="110"/>
      <c r="AC84" s="110"/>
      <c r="AD84" s="110"/>
      <c r="AE84" s="110"/>
      <c r="AF84" s="110"/>
      <c r="AG84" s="110"/>
      <c r="AH84" s="108"/>
      <c r="AI84" s="108"/>
      <c r="AJ84" s="108"/>
      <c r="AK84" s="108"/>
      <c r="AL84" s="108"/>
      <c r="AM84" s="108"/>
      <c r="AN84" s="108"/>
      <c r="AO84" s="108"/>
      <c r="AP84" s="108"/>
      <c r="AQ84" s="108"/>
      <c r="AR84" s="108"/>
      <c r="AS84" s="107"/>
    </row>
    <row r="85" spans="1:45" x14ac:dyDescent="0.35">
      <c r="A85" s="101"/>
      <c r="B85" s="116"/>
      <c r="C85" s="224"/>
      <c r="D85" s="212"/>
      <c r="E85" s="18" t="s">
        <v>34</v>
      </c>
      <c r="F85" s="18"/>
      <c r="G85" s="201" t="e">
        <f>IF(G83&lt;G81,G83,G81)</f>
        <v>#VALUE!</v>
      </c>
      <c r="H85" s="18"/>
      <c r="I85" s="122" t="e">
        <f>IF(I83&lt;I81,I83,I81)</f>
        <v>#VALUE!</v>
      </c>
      <c r="J85" s="18"/>
      <c r="K85" s="19"/>
      <c r="L85" s="19"/>
      <c r="M85" s="19"/>
      <c r="N85" s="114"/>
      <c r="O85" s="19"/>
      <c r="P85" s="19"/>
      <c r="Q85" s="18"/>
      <c r="R85" s="115"/>
      <c r="S85" s="107"/>
      <c r="T85" s="108"/>
      <c r="U85" s="108"/>
      <c r="V85" s="108"/>
      <c r="W85" s="110"/>
      <c r="X85" s="110"/>
      <c r="Y85" s="110"/>
      <c r="Z85" s="110"/>
      <c r="AA85" s="110"/>
      <c r="AB85" s="110"/>
      <c r="AC85" s="110"/>
      <c r="AD85" s="110"/>
      <c r="AE85" s="110"/>
      <c r="AF85" s="110"/>
      <c r="AG85" s="110"/>
      <c r="AH85" s="108"/>
      <c r="AI85" s="108"/>
      <c r="AJ85" s="108"/>
      <c r="AK85" s="108"/>
      <c r="AL85" s="108"/>
      <c r="AM85" s="108"/>
      <c r="AN85" s="108"/>
      <c r="AO85" s="108"/>
      <c r="AP85" s="108"/>
      <c r="AQ85" s="108"/>
      <c r="AR85" s="108"/>
      <c r="AS85" s="107"/>
    </row>
    <row r="86" spans="1:45" x14ac:dyDescent="0.35">
      <c r="A86" s="101"/>
      <c r="B86" s="116"/>
      <c r="C86" s="225"/>
      <c r="D86" s="212"/>
      <c r="E86" s="18"/>
      <c r="F86" s="18"/>
      <c r="G86" s="202" t="str">
        <f>IF(L38="USE WORKSHEET A","Error","")</f>
        <v/>
      </c>
      <c r="H86" s="18"/>
      <c r="I86" s="202" t="str">
        <f>IF(L39="Overnights Must Total 365","Error","")</f>
        <v>Error</v>
      </c>
      <c r="J86" s="18"/>
      <c r="K86" s="19"/>
      <c r="L86" s="19"/>
      <c r="M86" s="19"/>
      <c r="N86" s="114"/>
      <c r="O86" s="19"/>
      <c r="P86" s="19"/>
      <c r="Q86" s="18"/>
      <c r="R86" s="115"/>
      <c r="S86" s="107"/>
      <c r="T86" s="108"/>
      <c r="U86" s="108"/>
      <c r="V86" s="108"/>
      <c r="W86" s="110"/>
      <c r="X86" s="110"/>
      <c r="Y86" s="110"/>
      <c r="Z86" s="110"/>
      <c r="AA86" s="110"/>
      <c r="AB86" s="110"/>
      <c r="AC86" s="110"/>
      <c r="AD86" s="110"/>
      <c r="AE86" s="110"/>
      <c r="AF86" s="110"/>
      <c r="AG86" s="110"/>
      <c r="AH86" s="108"/>
      <c r="AI86" s="108"/>
      <c r="AJ86" s="108"/>
      <c r="AK86" s="108"/>
      <c r="AL86" s="108"/>
      <c r="AM86" s="108"/>
      <c r="AN86" s="108"/>
      <c r="AO86" s="108"/>
      <c r="AP86" s="108"/>
      <c r="AQ86" s="108"/>
      <c r="AR86" s="108"/>
      <c r="AS86" s="107"/>
    </row>
    <row r="87" spans="1:45" ht="16" thickBot="1" x14ac:dyDescent="0.4">
      <c r="A87" s="101"/>
      <c r="B87" s="167"/>
      <c r="C87" s="213"/>
      <c r="D87" s="229"/>
      <c r="E87" s="20"/>
      <c r="F87" s="20"/>
      <c r="G87" s="203" t="e">
        <f>IF(G85+I85=0,G81,"")</f>
        <v>#VALUE!</v>
      </c>
      <c r="H87" s="204" t="s">
        <v>14</v>
      </c>
      <c r="I87" s="203" t="e">
        <f>IF(I85+G85=0,I81,"")</f>
        <v>#VALUE!</v>
      </c>
      <c r="J87" s="20"/>
      <c r="K87" s="169"/>
      <c r="L87" s="169"/>
      <c r="M87" s="169"/>
      <c r="N87" s="170"/>
      <c r="O87" s="169"/>
      <c r="P87" s="169"/>
      <c r="Q87" s="20"/>
      <c r="R87" s="171"/>
      <c r="S87" s="107"/>
      <c r="T87" s="108"/>
      <c r="U87" s="108"/>
      <c r="V87" s="108"/>
      <c r="W87" s="110"/>
      <c r="X87" s="110"/>
      <c r="Y87" s="110"/>
      <c r="Z87" s="110"/>
      <c r="AA87" s="110"/>
      <c r="AB87" s="110"/>
      <c r="AC87" s="110"/>
      <c r="AD87" s="110"/>
      <c r="AE87" s="110"/>
      <c r="AF87" s="110"/>
      <c r="AG87" s="110"/>
      <c r="AH87" s="108"/>
      <c r="AI87" s="108"/>
      <c r="AJ87" s="108"/>
      <c r="AK87" s="108"/>
      <c r="AL87" s="108"/>
      <c r="AM87" s="108"/>
      <c r="AN87" s="108"/>
      <c r="AO87" s="108"/>
      <c r="AP87" s="108"/>
      <c r="AQ87" s="108"/>
      <c r="AR87" s="108"/>
      <c r="AS87" s="107"/>
    </row>
    <row r="88" spans="1:45" ht="10.5" customHeight="1" thickBot="1" x14ac:dyDescent="0.4">
      <c r="A88" s="172"/>
      <c r="B88" s="88"/>
      <c r="C88" s="214"/>
      <c r="D88" s="230"/>
      <c r="E88" s="88"/>
      <c r="F88" s="88"/>
      <c r="G88" s="174"/>
      <c r="H88" s="88"/>
      <c r="I88" s="174"/>
      <c r="J88" s="88"/>
      <c r="K88" s="174"/>
      <c r="L88" s="175"/>
      <c r="M88" s="175"/>
      <c r="N88" s="175"/>
      <c r="O88" s="175"/>
      <c r="P88" s="175"/>
      <c r="Q88" s="176"/>
      <c r="R88" s="176"/>
      <c r="S88" s="177"/>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177"/>
    </row>
    <row r="89" spans="1:45" x14ac:dyDescent="0.35">
      <c r="C89" s="215"/>
    </row>
    <row r="90" spans="1:45" x14ac:dyDescent="0.35">
      <c r="C90" s="215"/>
    </row>
    <row r="91" spans="1:45" x14ac:dyDescent="0.35">
      <c r="C91" s="215"/>
    </row>
    <row r="92" spans="1:45" x14ac:dyDescent="0.35">
      <c r="C92" s="215"/>
    </row>
    <row r="93" spans="1:45" x14ac:dyDescent="0.35">
      <c r="C93" s="215"/>
    </row>
    <row r="94" spans="1:45" x14ac:dyDescent="0.35">
      <c r="C94" s="215"/>
    </row>
    <row r="95" spans="1:45" x14ac:dyDescent="0.35">
      <c r="C95" s="215"/>
    </row>
    <row r="96" spans="1:45" x14ac:dyDescent="0.35">
      <c r="C96" s="215"/>
    </row>
    <row r="97" spans="3:3" x14ac:dyDescent="0.35">
      <c r="C97" s="215"/>
    </row>
    <row r="98" spans="3:3" x14ac:dyDescent="0.35">
      <c r="C98" s="215"/>
    </row>
    <row r="99" spans="3:3" x14ac:dyDescent="0.35">
      <c r="C99" s="215"/>
    </row>
    <row r="100" spans="3:3" x14ac:dyDescent="0.35">
      <c r="C100" s="215"/>
    </row>
    <row r="101" spans="3:3" x14ac:dyDescent="0.35">
      <c r="C101" s="215"/>
    </row>
    <row r="102" spans="3:3" x14ac:dyDescent="0.35">
      <c r="C102" s="215"/>
    </row>
    <row r="103" spans="3:3" x14ac:dyDescent="0.35">
      <c r="C103" s="215"/>
    </row>
    <row r="104" spans="3:3" x14ac:dyDescent="0.35">
      <c r="C104" s="215"/>
    </row>
    <row r="105" spans="3:3" x14ac:dyDescent="0.35">
      <c r="C105" s="215"/>
    </row>
    <row r="106" spans="3:3" x14ac:dyDescent="0.35">
      <c r="C106" s="215"/>
    </row>
    <row r="107" spans="3:3" x14ac:dyDescent="0.35">
      <c r="C107" s="215"/>
    </row>
    <row r="108" spans="3:3" x14ac:dyDescent="0.35">
      <c r="C108" s="215"/>
    </row>
    <row r="109" spans="3:3" x14ac:dyDescent="0.35">
      <c r="C109" s="215"/>
    </row>
    <row r="110" spans="3:3" x14ac:dyDescent="0.35">
      <c r="C110" s="215"/>
    </row>
    <row r="111" spans="3:3" x14ac:dyDescent="0.35">
      <c r="C111" s="215"/>
    </row>
    <row r="112" spans="3:3" x14ac:dyDescent="0.35">
      <c r="C112" s="215"/>
    </row>
    <row r="113" spans="1:46" x14ac:dyDescent="0.35">
      <c r="C113" s="215"/>
    </row>
    <row r="114" spans="1:46" x14ac:dyDescent="0.35">
      <c r="C114" s="215"/>
    </row>
    <row r="115" spans="1:46" x14ac:dyDescent="0.35">
      <c r="C115" s="215"/>
    </row>
    <row r="116" spans="1:46" s="178" customFormat="1" x14ac:dyDescent="0.35">
      <c r="A116" s="89"/>
      <c r="B116" s="89"/>
      <c r="C116" s="215"/>
      <c r="D116" s="231"/>
      <c r="E116" s="89"/>
      <c r="F116" s="89"/>
      <c r="G116" s="179"/>
      <c r="H116" s="89"/>
      <c r="I116" s="179"/>
      <c r="J116" s="89"/>
      <c r="K116" s="179"/>
      <c r="L116" s="180"/>
      <c r="M116" s="180"/>
      <c r="N116" s="180"/>
      <c r="O116" s="180"/>
      <c r="P116" s="180"/>
      <c r="Q116" s="181"/>
      <c r="R116" s="181"/>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row>
    <row r="117" spans="1:46" s="178" customFormat="1" x14ac:dyDescent="0.35">
      <c r="A117" s="89"/>
      <c r="B117" s="89"/>
      <c r="C117" s="215"/>
      <c r="D117" s="231"/>
      <c r="E117" s="89"/>
      <c r="F117" s="89"/>
      <c r="G117" s="179"/>
      <c r="H117" s="89"/>
      <c r="I117" s="179"/>
      <c r="J117" s="89"/>
      <c r="K117" s="179"/>
      <c r="L117" s="180"/>
      <c r="M117" s="180"/>
      <c r="N117" s="180"/>
      <c r="O117" s="180"/>
      <c r="P117" s="180"/>
      <c r="Q117" s="181"/>
      <c r="R117" s="181"/>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row>
    <row r="118" spans="1:46" s="178" customFormat="1" x14ac:dyDescent="0.35">
      <c r="A118" s="89"/>
      <c r="B118" s="89"/>
      <c r="C118" s="215"/>
      <c r="D118" s="231"/>
      <c r="E118" s="89"/>
      <c r="F118" s="89"/>
      <c r="G118" s="179"/>
      <c r="H118" s="89"/>
      <c r="I118" s="179"/>
      <c r="J118" s="89"/>
      <c r="K118" s="179"/>
      <c r="L118" s="180"/>
      <c r="M118" s="180"/>
      <c r="N118" s="180"/>
      <c r="O118" s="180"/>
      <c r="P118" s="180"/>
      <c r="Q118" s="181"/>
      <c r="R118" s="181"/>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row>
    <row r="119" spans="1:46" s="178" customFormat="1" x14ac:dyDescent="0.35">
      <c r="A119" s="89"/>
      <c r="B119" s="89"/>
      <c r="C119" s="215"/>
      <c r="D119" s="231"/>
      <c r="E119" s="89"/>
      <c r="F119" s="89"/>
      <c r="G119" s="179"/>
      <c r="H119" s="89"/>
      <c r="I119" s="179"/>
      <c r="J119" s="89"/>
      <c r="K119" s="179"/>
      <c r="L119" s="180"/>
      <c r="M119" s="180"/>
      <c r="N119" s="180"/>
      <c r="O119" s="180"/>
      <c r="P119" s="180"/>
      <c r="Q119" s="181"/>
      <c r="R119" s="181"/>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row>
    <row r="120" spans="1:46" s="178" customFormat="1" x14ac:dyDescent="0.35">
      <c r="A120" s="89"/>
      <c r="B120" s="89"/>
      <c r="C120" s="215"/>
      <c r="D120" s="231"/>
      <c r="E120" s="89"/>
      <c r="F120" s="89"/>
      <c r="G120" s="179"/>
      <c r="H120" s="89"/>
      <c r="I120" s="179"/>
      <c r="J120" s="89"/>
      <c r="K120" s="179"/>
      <c r="L120" s="180"/>
      <c r="M120" s="180"/>
      <c r="N120" s="180"/>
      <c r="O120" s="180"/>
      <c r="P120" s="180"/>
      <c r="Q120" s="181"/>
      <c r="R120" s="181"/>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row>
    <row r="121" spans="1:46" s="178" customFormat="1" x14ac:dyDescent="0.35">
      <c r="A121" s="89"/>
      <c r="B121" s="89"/>
      <c r="C121" s="215"/>
      <c r="D121" s="231"/>
      <c r="E121" s="89"/>
      <c r="F121" s="89"/>
      <c r="G121" s="179"/>
      <c r="H121" s="89"/>
      <c r="I121" s="179"/>
      <c r="J121" s="89"/>
      <c r="K121" s="179"/>
      <c r="L121" s="180"/>
      <c r="M121" s="180"/>
      <c r="N121" s="180"/>
      <c r="O121" s="180"/>
      <c r="P121" s="180"/>
      <c r="Q121" s="181"/>
      <c r="R121" s="181"/>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row>
    <row r="122" spans="1:46" s="178" customFormat="1" x14ac:dyDescent="0.35">
      <c r="A122" s="89"/>
      <c r="B122" s="89"/>
      <c r="C122" s="215"/>
      <c r="D122" s="231"/>
      <c r="E122" s="89"/>
      <c r="F122" s="89"/>
      <c r="G122" s="179"/>
      <c r="H122" s="89"/>
      <c r="I122" s="179"/>
      <c r="J122" s="89"/>
      <c r="K122" s="179"/>
      <c r="L122" s="180"/>
      <c r="M122" s="180"/>
      <c r="N122" s="180"/>
      <c r="O122" s="180"/>
      <c r="P122" s="180"/>
      <c r="Q122" s="181"/>
      <c r="R122" s="181"/>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row>
    <row r="123" spans="1:46" s="178" customFormat="1" x14ac:dyDescent="0.35">
      <c r="A123" s="89"/>
      <c r="B123" s="89"/>
      <c r="C123" s="215"/>
      <c r="D123" s="231"/>
      <c r="E123" s="89"/>
      <c r="F123" s="89"/>
      <c r="G123" s="179"/>
      <c r="H123" s="89"/>
      <c r="I123" s="179"/>
      <c r="J123" s="89"/>
      <c r="K123" s="179"/>
      <c r="L123" s="180"/>
      <c r="M123" s="180"/>
      <c r="N123" s="180"/>
      <c r="O123" s="180"/>
      <c r="P123" s="180"/>
      <c r="Q123" s="181"/>
      <c r="R123" s="181"/>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row>
    <row r="124" spans="1:46" s="178" customFormat="1" x14ac:dyDescent="0.35">
      <c r="A124" s="89"/>
      <c r="B124" s="89"/>
      <c r="C124" s="215"/>
      <c r="D124" s="231"/>
      <c r="E124" s="89"/>
      <c r="F124" s="89"/>
      <c r="G124" s="179"/>
      <c r="H124" s="89"/>
      <c r="I124" s="179"/>
      <c r="J124" s="89"/>
      <c r="K124" s="179"/>
      <c r="L124" s="180"/>
      <c r="M124" s="180"/>
      <c r="N124" s="180"/>
      <c r="O124" s="180"/>
      <c r="P124" s="180"/>
      <c r="Q124" s="181"/>
      <c r="R124" s="181"/>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row>
    <row r="125" spans="1:46" s="178" customFormat="1" x14ac:dyDescent="0.35">
      <c r="A125" s="89"/>
      <c r="B125" s="89"/>
      <c r="C125" s="215"/>
      <c r="D125" s="231"/>
      <c r="E125" s="89"/>
      <c r="F125" s="89"/>
      <c r="G125" s="179"/>
      <c r="H125" s="89"/>
      <c r="I125" s="179"/>
      <c r="J125" s="89"/>
      <c r="K125" s="179"/>
      <c r="L125" s="180"/>
      <c r="M125" s="180"/>
      <c r="N125" s="180"/>
      <c r="O125" s="180"/>
      <c r="P125" s="180"/>
      <c r="Q125" s="181"/>
      <c r="R125" s="181"/>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row>
    <row r="126" spans="1:46" s="178" customFormat="1" x14ac:dyDescent="0.35">
      <c r="A126" s="89"/>
      <c r="B126" s="89"/>
      <c r="C126" s="215"/>
      <c r="D126" s="231"/>
      <c r="E126" s="89"/>
      <c r="F126" s="89"/>
      <c r="G126" s="179"/>
      <c r="H126" s="89"/>
      <c r="I126" s="179"/>
      <c r="J126" s="89"/>
      <c r="K126" s="179"/>
      <c r="L126" s="180"/>
      <c r="M126" s="180"/>
      <c r="N126" s="180"/>
      <c r="O126" s="180"/>
      <c r="P126" s="180"/>
      <c r="Q126" s="181"/>
      <c r="R126" s="181"/>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row>
    <row r="127" spans="1:46" s="178" customFormat="1" x14ac:dyDescent="0.35">
      <c r="A127" s="89"/>
      <c r="B127" s="89"/>
      <c r="C127" s="215"/>
      <c r="D127" s="231"/>
      <c r="E127" s="89"/>
      <c r="F127" s="89"/>
      <c r="G127" s="179"/>
      <c r="H127" s="89"/>
      <c r="I127" s="179"/>
      <c r="J127" s="89"/>
      <c r="K127" s="179"/>
      <c r="L127" s="180"/>
      <c r="M127" s="180"/>
      <c r="N127" s="180"/>
      <c r="O127" s="180"/>
      <c r="P127" s="180"/>
      <c r="Q127" s="181"/>
      <c r="R127" s="181"/>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row>
    <row r="128" spans="1:46" s="178" customFormat="1" x14ac:dyDescent="0.35">
      <c r="A128" s="89"/>
      <c r="B128" s="89"/>
      <c r="C128" s="215"/>
      <c r="D128" s="231"/>
      <c r="E128" s="89"/>
      <c r="F128" s="89"/>
      <c r="G128" s="179"/>
      <c r="H128" s="89"/>
      <c r="I128" s="179"/>
      <c r="J128" s="89"/>
      <c r="K128" s="179"/>
      <c r="L128" s="180"/>
      <c r="M128" s="180"/>
      <c r="N128" s="180"/>
      <c r="O128" s="180"/>
      <c r="P128" s="180"/>
      <c r="Q128" s="181"/>
      <c r="R128" s="181"/>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row>
    <row r="129" spans="1:46" s="178" customFormat="1" x14ac:dyDescent="0.35">
      <c r="A129" s="89"/>
      <c r="B129" s="89"/>
      <c r="C129" s="215"/>
      <c r="D129" s="231"/>
      <c r="E129" s="89"/>
      <c r="F129" s="89"/>
      <c r="G129" s="179"/>
      <c r="H129" s="89"/>
      <c r="I129" s="179"/>
      <c r="J129" s="89"/>
      <c r="K129" s="179"/>
      <c r="L129" s="180"/>
      <c r="M129" s="180"/>
      <c r="N129" s="180"/>
      <c r="O129" s="180"/>
      <c r="P129" s="180"/>
      <c r="Q129" s="181"/>
      <c r="R129" s="181"/>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row>
    <row r="130" spans="1:46" s="178" customFormat="1" x14ac:dyDescent="0.35">
      <c r="A130" s="89"/>
      <c r="B130" s="89"/>
      <c r="C130" s="215"/>
      <c r="D130" s="231"/>
      <c r="E130" s="89"/>
      <c r="F130" s="89"/>
      <c r="G130" s="179"/>
      <c r="H130" s="89"/>
      <c r="I130" s="179"/>
      <c r="J130" s="89"/>
      <c r="K130" s="179"/>
      <c r="L130" s="180"/>
      <c r="M130" s="180"/>
      <c r="N130" s="180"/>
      <c r="O130" s="180"/>
      <c r="P130" s="180"/>
      <c r="Q130" s="181"/>
      <c r="R130" s="181"/>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row>
    <row r="131" spans="1:46" s="178" customFormat="1" x14ac:dyDescent="0.35">
      <c r="A131" s="89"/>
      <c r="B131" s="89"/>
      <c r="C131" s="215"/>
      <c r="D131" s="231"/>
      <c r="E131" s="89"/>
      <c r="F131" s="89"/>
      <c r="G131" s="179"/>
      <c r="H131" s="89"/>
      <c r="I131" s="179"/>
      <c r="J131" s="89"/>
      <c r="K131" s="179"/>
      <c r="L131" s="180"/>
      <c r="M131" s="180"/>
      <c r="N131" s="180"/>
      <c r="O131" s="180"/>
      <c r="P131" s="180"/>
      <c r="Q131" s="181"/>
      <c r="R131" s="181"/>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row>
    <row r="132" spans="1:46" s="178" customFormat="1" x14ac:dyDescent="0.35">
      <c r="A132" s="89"/>
      <c r="B132" s="89"/>
      <c r="C132" s="215"/>
      <c r="D132" s="231"/>
      <c r="E132" s="89"/>
      <c r="F132" s="89"/>
      <c r="G132" s="179"/>
      <c r="H132" s="89"/>
      <c r="I132" s="179"/>
      <c r="J132" s="89"/>
      <c r="K132" s="179"/>
      <c r="L132" s="180"/>
      <c r="M132" s="180"/>
      <c r="N132" s="180"/>
      <c r="O132" s="180"/>
      <c r="P132" s="180"/>
      <c r="Q132" s="181"/>
      <c r="R132" s="181"/>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row>
    <row r="133" spans="1:46" s="178" customFormat="1" x14ac:dyDescent="0.35">
      <c r="A133" s="89"/>
      <c r="B133" s="89"/>
      <c r="C133" s="215"/>
      <c r="D133" s="231"/>
      <c r="E133" s="89"/>
      <c r="F133" s="89"/>
      <c r="G133" s="179"/>
      <c r="H133" s="89"/>
      <c r="I133" s="179"/>
      <c r="J133" s="89"/>
      <c r="K133" s="179"/>
      <c r="L133" s="180"/>
      <c r="M133" s="180"/>
      <c r="N133" s="180"/>
      <c r="O133" s="180"/>
      <c r="P133" s="180"/>
      <c r="Q133" s="181"/>
      <c r="R133" s="181"/>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row>
    <row r="134" spans="1:46" s="178" customFormat="1" x14ac:dyDescent="0.35">
      <c r="A134" s="89"/>
      <c r="B134" s="89"/>
      <c r="C134" s="215"/>
      <c r="D134" s="231"/>
      <c r="E134" s="89"/>
      <c r="F134" s="89"/>
      <c r="G134" s="179"/>
      <c r="H134" s="89"/>
      <c r="I134" s="179"/>
      <c r="J134" s="89"/>
      <c r="K134" s="179"/>
      <c r="L134" s="180"/>
      <c r="M134" s="180"/>
      <c r="N134" s="180"/>
      <c r="O134" s="180"/>
      <c r="P134" s="180"/>
      <c r="Q134" s="181"/>
      <c r="R134" s="181"/>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row>
    <row r="135" spans="1:46" s="178" customFormat="1" x14ac:dyDescent="0.35">
      <c r="A135" s="89"/>
      <c r="B135" s="89"/>
      <c r="C135" s="215"/>
      <c r="D135" s="231"/>
      <c r="E135" s="89"/>
      <c r="F135" s="89"/>
      <c r="G135" s="179"/>
      <c r="H135" s="89"/>
      <c r="I135" s="179"/>
      <c r="J135" s="89"/>
      <c r="K135" s="179"/>
      <c r="L135" s="180"/>
      <c r="M135" s="180"/>
      <c r="N135" s="180"/>
      <c r="O135" s="180"/>
      <c r="P135" s="180"/>
      <c r="Q135" s="181"/>
      <c r="R135" s="181"/>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row>
    <row r="136" spans="1:46" s="178" customFormat="1" x14ac:dyDescent="0.35">
      <c r="A136" s="89"/>
      <c r="B136" s="89"/>
      <c r="C136" s="215"/>
      <c r="D136" s="231"/>
      <c r="E136" s="89"/>
      <c r="F136" s="89"/>
      <c r="G136" s="179"/>
      <c r="H136" s="89"/>
      <c r="I136" s="179"/>
      <c r="J136" s="89"/>
      <c r="K136" s="179"/>
      <c r="L136" s="180"/>
      <c r="M136" s="180"/>
      <c r="N136" s="180"/>
      <c r="O136" s="180"/>
      <c r="P136" s="180"/>
      <c r="Q136" s="181"/>
      <c r="R136" s="181"/>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row>
    <row r="137" spans="1:46" s="178" customFormat="1" x14ac:dyDescent="0.35">
      <c r="A137" s="89"/>
      <c r="B137" s="89"/>
      <c r="C137" s="215"/>
      <c r="D137" s="231"/>
      <c r="E137" s="89"/>
      <c r="F137" s="89"/>
      <c r="G137" s="179"/>
      <c r="H137" s="89"/>
      <c r="I137" s="179"/>
      <c r="J137" s="89"/>
      <c r="K137" s="179"/>
      <c r="L137" s="180"/>
      <c r="M137" s="180"/>
      <c r="N137" s="180"/>
      <c r="O137" s="180"/>
      <c r="P137" s="180"/>
      <c r="Q137" s="181"/>
      <c r="R137" s="181"/>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row>
    <row r="138" spans="1:46" s="178" customFormat="1" x14ac:dyDescent="0.35">
      <c r="A138" s="89"/>
      <c r="B138" s="89"/>
      <c r="C138" s="215"/>
      <c r="D138" s="231"/>
      <c r="E138" s="89"/>
      <c r="F138" s="89"/>
      <c r="G138" s="179"/>
      <c r="H138" s="89"/>
      <c r="I138" s="179"/>
      <c r="J138" s="89"/>
      <c r="K138" s="179"/>
      <c r="L138" s="180"/>
      <c r="M138" s="180"/>
      <c r="N138" s="180"/>
      <c r="O138" s="180"/>
      <c r="P138" s="180"/>
      <c r="Q138" s="181"/>
      <c r="R138" s="181"/>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row>
    <row r="139" spans="1:46" s="178" customFormat="1" x14ac:dyDescent="0.35">
      <c r="A139" s="89"/>
      <c r="B139" s="89"/>
      <c r="C139" s="215"/>
      <c r="D139" s="231"/>
      <c r="E139" s="89"/>
      <c r="F139" s="89"/>
      <c r="G139" s="179"/>
      <c r="H139" s="89"/>
      <c r="I139" s="179"/>
      <c r="J139" s="89"/>
      <c r="K139" s="179"/>
      <c r="L139" s="180"/>
      <c r="M139" s="180"/>
      <c r="N139" s="180"/>
      <c r="O139" s="180"/>
      <c r="P139" s="180"/>
      <c r="Q139" s="181"/>
      <c r="R139" s="181"/>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row>
    <row r="140" spans="1:46" s="178" customFormat="1" x14ac:dyDescent="0.35">
      <c r="A140" s="89"/>
      <c r="B140" s="89"/>
      <c r="C140" s="215"/>
      <c r="D140" s="231"/>
      <c r="E140" s="89"/>
      <c r="F140" s="89"/>
      <c r="G140" s="179"/>
      <c r="H140" s="89"/>
      <c r="I140" s="179"/>
      <c r="J140" s="89"/>
      <c r="K140" s="179"/>
      <c r="L140" s="180"/>
      <c r="M140" s="180"/>
      <c r="N140" s="180"/>
      <c r="O140" s="180"/>
      <c r="P140" s="180"/>
      <c r="Q140" s="181"/>
      <c r="R140" s="181"/>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row>
    <row r="141" spans="1:46" s="178" customFormat="1" x14ac:dyDescent="0.35">
      <c r="A141" s="89"/>
      <c r="B141" s="89"/>
      <c r="C141" s="215"/>
      <c r="D141" s="231"/>
      <c r="E141" s="89"/>
      <c r="F141" s="89"/>
      <c r="G141" s="179"/>
      <c r="H141" s="89"/>
      <c r="I141" s="179"/>
      <c r="J141" s="89"/>
      <c r="K141" s="179"/>
      <c r="L141" s="180"/>
      <c r="M141" s="180"/>
      <c r="N141" s="180"/>
      <c r="O141" s="180"/>
      <c r="P141" s="180"/>
      <c r="Q141" s="181"/>
      <c r="R141" s="181"/>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row>
    <row r="142" spans="1:46" s="178" customFormat="1" x14ac:dyDescent="0.35">
      <c r="A142" s="89"/>
      <c r="B142" s="89"/>
      <c r="C142" s="215"/>
      <c r="D142" s="231"/>
      <c r="E142" s="89"/>
      <c r="F142" s="89"/>
      <c r="G142" s="179"/>
      <c r="H142" s="89"/>
      <c r="I142" s="179"/>
      <c r="J142" s="89"/>
      <c r="K142" s="179"/>
      <c r="L142" s="180"/>
      <c r="M142" s="180"/>
      <c r="N142" s="180"/>
      <c r="O142" s="180"/>
      <c r="P142" s="180"/>
      <c r="Q142" s="181"/>
      <c r="R142" s="181"/>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row>
    <row r="143" spans="1:46" s="178" customFormat="1" x14ac:dyDescent="0.35">
      <c r="A143" s="89"/>
      <c r="B143" s="89"/>
      <c r="C143" s="215"/>
      <c r="D143" s="231"/>
      <c r="E143" s="89"/>
      <c r="F143" s="89"/>
      <c r="G143" s="179"/>
      <c r="H143" s="89"/>
      <c r="I143" s="179"/>
      <c r="J143" s="89"/>
      <c r="K143" s="179"/>
      <c r="L143" s="180"/>
      <c r="M143" s="180"/>
      <c r="N143" s="180"/>
      <c r="O143" s="180"/>
      <c r="P143" s="180"/>
      <c r="Q143" s="181"/>
      <c r="R143" s="181"/>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row>
    <row r="144" spans="1:46" s="178" customFormat="1" x14ac:dyDescent="0.35">
      <c r="A144" s="89"/>
      <c r="B144" s="89"/>
      <c r="C144" s="215"/>
      <c r="D144" s="231"/>
      <c r="E144" s="89"/>
      <c r="F144" s="89"/>
      <c r="G144" s="179"/>
      <c r="H144" s="89"/>
      <c r="I144" s="179"/>
      <c r="J144" s="89"/>
      <c r="K144" s="179"/>
      <c r="L144" s="180"/>
      <c r="M144" s="180"/>
      <c r="N144" s="180"/>
      <c r="O144" s="180"/>
      <c r="P144" s="180"/>
      <c r="Q144" s="181"/>
      <c r="R144" s="181"/>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row>
    <row r="145" spans="1:41" s="178" customFormat="1" x14ac:dyDescent="0.35">
      <c r="A145" s="89"/>
      <c r="B145" s="89"/>
      <c r="C145" s="215"/>
      <c r="D145" s="231"/>
      <c r="E145" s="89"/>
      <c r="F145" s="89"/>
      <c r="G145" s="179"/>
      <c r="H145" s="89"/>
      <c r="I145" s="179"/>
      <c r="J145" s="89"/>
      <c r="K145" s="179"/>
      <c r="L145" s="180"/>
      <c r="M145" s="180"/>
      <c r="N145" s="180"/>
      <c r="O145" s="180"/>
      <c r="P145" s="180"/>
      <c r="Q145" s="181"/>
      <c r="R145" s="181"/>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row>
    <row r="146" spans="1:41" s="178" customFormat="1" x14ac:dyDescent="0.35">
      <c r="A146" s="89"/>
      <c r="B146" s="89"/>
      <c r="C146" s="215"/>
      <c r="D146" s="231"/>
      <c r="E146" s="89"/>
      <c r="F146" s="89"/>
      <c r="G146" s="179"/>
      <c r="H146" s="89"/>
      <c r="I146" s="179"/>
      <c r="J146" s="89"/>
      <c r="K146" s="179"/>
      <c r="L146" s="180"/>
      <c r="M146" s="180"/>
      <c r="N146" s="180"/>
      <c r="O146" s="180"/>
      <c r="P146" s="180"/>
      <c r="Q146" s="181"/>
      <c r="R146" s="181"/>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row>
    <row r="147" spans="1:41" s="178" customFormat="1" x14ac:dyDescent="0.35">
      <c r="A147" s="89"/>
      <c r="B147" s="89"/>
      <c r="C147" s="215"/>
      <c r="D147" s="231"/>
      <c r="E147" s="89"/>
      <c r="F147" s="89"/>
      <c r="G147" s="179"/>
      <c r="H147" s="89"/>
      <c r="I147" s="179"/>
      <c r="J147" s="89"/>
      <c r="K147" s="179"/>
      <c r="L147" s="180"/>
      <c r="M147" s="180"/>
      <c r="N147" s="180"/>
      <c r="O147" s="180"/>
      <c r="P147" s="180"/>
      <c r="Q147" s="181"/>
      <c r="R147" s="181"/>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row>
    <row r="148" spans="1:41" s="178" customFormat="1" x14ac:dyDescent="0.35">
      <c r="A148" s="89"/>
      <c r="B148" s="89"/>
      <c r="C148" s="215"/>
      <c r="D148" s="231"/>
      <c r="E148" s="89"/>
      <c r="F148" s="89"/>
      <c r="G148" s="179"/>
      <c r="H148" s="89"/>
      <c r="I148" s="179"/>
      <c r="J148" s="89"/>
      <c r="K148" s="179"/>
      <c r="L148" s="180"/>
      <c r="M148" s="180"/>
      <c r="N148" s="180"/>
      <c r="O148" s="180"/>
      <c r="P148" s="180"/>
      <c r="Q148" s="181"/>
      <c r="R148" s="181"/>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row>
    <row r="149" spans="1:41" s="178" customFormat="1" x14ac:dyDescent="0.35">
      <c r="A149" s="89"/>
      <c r="B149" s="89"/>
      <c r="C149" s="215"/>
      <c r="D149" s="231"/>
      <c r="E149" s="89"/>
      <c r="F149" s="89"/>
      <c r="G149" s="179"/>
      <c r="H149" s="89"/>
      <c r="I149" s="179"/>
      <c r="J149" s="89"/>
      <c r="K149" s="179"/>
      <c r="L149" s="180"/>
      <c r="M149" s="180"/>
      <c r="N149" s="180"/>
      <c r="O149" s="180"/>
      <c r="P149" s="180"/>
      <c r="Q149" s="181"/>
      <c r="R149" s="181"/>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row>
    <row r="150" spans="1:41" s="178" customFormat="1" x14ac:dyDescent="0.35">
      <c r="A150" s="89"/>
      <c r="B150" s="89"/>
      <c r="C150" s="215"/>
      <c r="D150" s="231"/>
      <c r="E150" s="89"/>
      <c r="F150" s="89"/>
      <c r="G150" s="179"/>
      <c r="H150" s="89"/>
      <c r="I150" s="179"/>
      <c r="J150" s="89"/>
      <c r="K150" s="179"/>
      <c r="L150" s="180"/>
      <c r="M150" s="180"/>
      <c r="N150" s="180"/>
      <c r="O150" s="180"/>
      <c r="P150" s="180"/>
      <c r="Q150" s="181"/>
      <c r="R150" s="181"/>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row>
    <row r="151" spans="1:41" s="178" customFormat="1" x14ac:dyDescent="0.35">
      <c r="A151" s="89"/>
      <c r="B151" s="89"/>
      <c r="C151" s="215"/>
      <c r="D151" s="231"/>
      <c r="E151" s="89"/>
      <c r="F151" s="89"/>
      <c r="G151" s="179"/>
      <c r="H151" s="89"/>
      <c r="I151" s="179"/>
      <c r="J151" s="89"/>
      <c r="K151" s="179"/>
      <c r="L151" s="180"/>
      <c r="M151" s="180"/>
      <c r="N151" s="180"/>
      <c r="O151" s="180"/>
      <c r="P151" s="180"/>
      <c r="Q151" s="181"/>
      <c r="R151" s="181"/>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row>
    <row r="152" spans="1:41" s="178" customFormat="1" x14ac:dyDescent="0.35">
      <c r="A152" s="89"/>
      <c r="B152" s="89"/>
      <c r="C152" s="215"/>
      <c r="D152" s="231"/>
      <c r="E152" s="89"/>
      <c r="F152" s="89"/>
      <c r="G152" s="179"/>
      <c r="H152" s="89"/>
      <c r="I152" s="179"/>
      <c r="J152" s="89"/>
      <c r="K152" s="179"/>
      <c r="L152" s="180"/>
      <c r="M152" s="180"/>
      <c r="N152" s="180"/>
      <c r="O152" s="180"/>
      <c r="P152" s="180"/>
      <c r="Q152" s="181"/>
      <c r="R152" s="181"/>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row>
    <row r="153" spans="1:41" s="178" customFormat="1" x14ac:dyDescent="0.35">
      <c r="A153" s="89"/>
      <c r="B153" s="89"/>
      <c r="C153" s="215"/>
      <c r="D153" s="231"/>
      <c r="E153" s="89"/>
      <c r="F153" s="89"/>
      <c r="G153" s="179"/>
      <c r="H153" s="89"/>
      <c r="I153" s="179"/>
      <c r="J153" s="89"/>
      <c r="K153" s="179"/>
      <c r="L153" s="180"/>
      <c r="M153" s="180"/>
      <c r="N153" s="180"/>
      <c r="O153" s="180"/>
      <c r="P153" s="180"/>
      <c r="Q153" s="181"/>
      <c r="R153" s="181"/>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row>
    <row r="154" spans="1:41" s="178" customFormat="1" x14ac:dyDescent="0.35">
      <c r="A154" s="89"/>
      <c r="B154" s="89"/>
      <c r="C154" s="215"/>
      <c r="D154" s="231"/>
      <c r="E154" s="89"/>
      <c r="F154" s="89"/>
      <c r="G154" s="179"/>
      <c r="H154" s="89"/>
      <c r="I154" s="179"/>
      <c r="J154" s="89"/>
      <c r="K154" s="179"/>
      <c r="L154" s="180"/>
      <c r="M154" s="180"/>
      <c r="N154" s="180"/>
      <c r="O154" s="180"/>
      <c r="P154" s="180"/>
      <c r="Q154" s="181"/>
      <c r="R154" s="181"/>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row>
    <row r="155" spans="1:41" s="178" customFormat="1" x14ac:dyDescent="0.35">
      <c r="A155" s="89"/>
      <c r="B155" s="89"/>
      <c r="C155" s="215"/>
      <c r="D155" s="231"/>
      <c r="E155" s="89"/>
      <c r="F155" s="89"/>
      <c r="G155" s="179"/>
      <c r="H155" s="89"/>
      <c r="I155" s="179"/>
      <c r="J155" s="89"/>
      <c r="K155" s="179"/>
      <c r="L155" s="180"/>
      <c r="M155" s="180"/>
      <c r="N155" s="180"/>
      <c r="O155" s="180"/>
      <c r="P155" s="180"/>
      <c r="Q155" s="181"/>
      <c r="R155" s="181"/>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row>
    <row r="156" spans="1:41" s="178" customFormat="1" x14ac:dyDescent="0.35">
      <c r="A156" s="89"/>
      <c r="B156" s="89"/>
      <c r="C156" s="215"/>
      <c r="D156" s="231"/>
      <c r="E156" s="89"/>
      <c r="F156" s="89"/>
      <c r="G156" s="179"/>
      <c r="H156" s="89"/>
      <c r="I156" s="179"/>
      <c r="J156" s="89"/>
      <c r="K156" s="179"/>
      <c r="L156" s="180"/>
      <c r="M156" s="180"/>
      <c r="N156" s="180"/>
      <c r="O156" s="180"/>
      <c r="P156" s="180"/>
      <c r="Q156" s="181"/>
      <c r="R156" s="181"/>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row>
    <row r="157" spans="1:41" s="178" customFormat="1" x14ac:dyDescent="0.35">
      <c r="A157" s="89"/>
      <c r="B157" s="89"/>
      <c r="C157" s="215"/>
      <c r="D157" s="231"/>
      <c r="E157" s="89"/>
      <c r="F157" s="89"/>
      <c r="G157" s="179"/>
      <c r="H157" s="89"/>
      <c r="I157" s="179"/>
      <c r="J157" s="89"/>
      <c r="K157" s="179"/>
      <c r="L157" s="180"/>
      <c r="M157" s="180"/>
      <c r="N157" s="180"/>
      <c r="O157" s="180"/>
      <c r="P157" s="180"/>
      <c r="Q157" s="181"/>
      <c r="R157" s="181"/>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row>
    <row r="158" spans="1:41" s="178" customFormat="1" x14ac:dyDescent="0.35">
      <c r="A158" s="89"/>
      <c r="B158" s="89"/>
      <c r="C158" s="215"/>
      <c r="D158" s="231"/>
      <c r="E158" s="89"/>
      <c r="F158" s="89"/>
      <c r="G158" s="179"/>
      <c r="H158" s="89"/>
      <c r="I158" s="179"/>
      <c r="J158" s="89"/>
      <c r="K158" s="179"/>
      <c r="L158" s="180"/>
      <c r="M158" s="180"/>
      <c r="N158" s="180"/>
      <c r="O158" s="180"/>
      <c r="P158" s="180"/>
      <c r="Q158" s="181"/>
      <c r="R158" s="181"/>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row>
    <row r="159" spans="1:41" s="178" customFormat="1" x14ac:dyDescent="0.35">
      <c r="A159" s="89"/>
      <c r="B159" s="89"/>
      <c r="C159" s="215"/>
      <c r="D159" s="231"/>
      <c r="E159" s="89"/>
      <c r="F159" s="89"/>
      <c r="G159" s="179"/>
      <c r="H159" s="89"/>
      <c r="I159" s="179"/>
      <c r="J159" s="89"/>
      <c r="K159" s="179"/>
      <c r="L159" s="180"/>
      <c r="M159" s="180"/>
      <c r="N159" s="180"/>
      <c r="O159" s="180"/>
      <c r="P159" s="180"/>
      <c r="Q159" s="181"/>
      <c r="R159" s="181"/>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row>
    <row r="160" spans="1:41" s="178" customFormat="1" x14ac:dyDescent="0.35">
      <c r="A160" s="89"/>
      <c r="B160" s="89"/>
      <c r="C160" s="215"/>
      <c r="D160" s="231"/>
      <c r="E160" s="89"/>
      <c r="F160" s="89"/>
      <c r="G160" s="179"/>
      <c r="H160" s="89"/>
      <c r="I160" s="179"/>
      <c r="J160" s="89"/>
      <c r="K160" s="179"/>
      <c r="L160" s="180"/>
      <c r="M160" s="180"/>
      <c r="N160" s="180"/>
      <c r="O160" s="180"/>
      <c r="P160" s="180"/>
      <c r="Q160" s="181"/>
      <c r="R160" s="181"/>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row>
    <row r="161" spans="1:41" s="178" customFormat="1" x14ac:dyDescent="0.35">
      <c r="A161" s="89"/>
      <c r="B161" s="89"/>
      <c r="C161" s="215"/>
      <c r="D161" s="231"/>
      <c r="E161" s="89"/>
      <c r="F161" s="89"/>
      <c r="G161" s="179"/>
      <c r="H161" s="89"/>
      <c r="I161" s="179"/>
      <c r="J161" s="89"/>
      <c r="K161" s="179"/>
      <c r="L161" s="180"/>
      <c r="M161" s="180"/>
      <c r="N161" s="180"/>
      <c r="O161" s="180"/>
      <c r="P161" s="180"/>
      <c r="Q161" s="181"/>
      <c r="R161" s="181"/>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row>
    <row r="162" spans="1:41" s="178" customFormat="1" x14ac:dyDescent="0.35">
      <c r="A162" s="89"/>
      <c r="B162" s="89"/>
      <c r="C162" s="215"/>
      <c r="D162" s="231"/>
      <c r="E162" s="89"/>
      <c r="F162" s="89"/>
      <c r="G162" s="179"/>
      <c r="H162" s="89"/>
      <c r="I162" s="179"/>
      <c r="J162" s="89"/>
      <c r="K162" s="179"/>
      <c r="L162" s="180"/>
      <c r="M162" s="180"/>
      <c r="N162" s="180"/>
      <c r="O162" s="180"/>
      <c r="P162" s="180"/>
      <c r="Q162" s="181"/>
      <c r="R162" s="181"/>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row>
    <row r="163" spans="1:41" s="178" customFormat="1" x14ac:dyDescent="0.35">
      <c r="A163" s="89"/>
      <c r="B163" s="89"/>
      <c r="C163" s="215"/>
      <c r="D163" s="231"/>
      <c r="E163" s="89"/>
      <c r="F163" s="89"/>
      <c r="G163" s="179"/>
      <c r="H163" s="89"/>
      <c r="I163" s="179"/>
      <c r="J163" s="89"/>
      <c r="K163" s="179"/>
      <c r="L163" s="180"/>
      <c r="M163" s="180"/>
      <c r="N163" s="180"/>
      <c r="O163" s="180"/>
      <c r="P163" s="180"/>
      <c r="Q163" s="181"/>
      <c r="R163" s="181"/>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row>
    <row r="164" spans="1:41" s="178" customFormat="1" x14ac:dyDescent="0.35">
      <c r="A164" s="89"/>
      <c r="B164" s="89"/>
      <c r="C164" s="215"/>
      <c r="D164" s="231"/>
      <c r="E164" s="89"/>
      <c r="F164" s="89"/>
      <c r="G164" s="179"/>
      <c r="H164" s="89"/>
      <c r="I164" s="179"/>
      <c r="J164" s="89"/>
      <c r="K164" s="179"/>
      <c r="L164" s="180"/>
      <c r="M164" s="180"/>
      <c r="N164" s="180"/>
      <c r="O164" s="180"/>
      <c r="P164" s="180"/>
      <c r="Q164" s="181"/>
      <c r="R164" s="181"/>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row>
    <row r="165" spans="1:41" s="178" customFormat="1" x14ac:dyDescent="0.35">
      <c r="A165" s="89"/>
      <c r="B165" s="89"/>
      <c r="C165" s="215"/>
      <c r="D165" s="231"/>
      <c r="E165" s="89"/>
      <c r="F165" s="89"/>
      <c r="G165" s="179"/>
      <c r="H165" s="89"/>
      <c r="I165" s="179"/>
      <c r="J165" s="89"/>
      <c r="K165" s="179"/>
      <c r="L165" s="180"/>
      <c r="M165" s="180"/>
      <c r="N165" s="180"/>
      <c r="O165" s="180"/>
      <c r="P165" s="180"/>
      <c r="Q165" s="181"/>
      <c r="R165" s="181"/>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row>
    <row r="166" spans="1:41" s="178" customFormat="1" x14ac:dyDescent="0.35">
      <c r="A166" s="89"/>
      <c r="B166" s="89"/>
      <c r="C166" s="215"/>
      <c r="D166" s="231"/>
      <c r="E166" s="89"/>
      <c r="F166" s="89"/>
      <c r="G166" s="179"/>
      <c r="H166" s="89"/>
      <c r="I166" s="179"/>
      <c r="J166" s="89"/>
      <c r="K166" s="179"/>
      <c r="L166" s="180"/>
      <c r="M166" s="180"/>
      <c r="N166" s="180"/>
      <c r="O166" s="180"/>
      <c r="P166" s="180"/>
      <c r="Q166" s="181"/>
      <c r="R166" s="181"/>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row>
    <row r="167" spans="1:41" s="178" customFormat="1" x14ac:dyDescent="0.35">
      <c r="A167" s="89"/>
      <c r="B167" s="89"/>
      <c r="C167" s="215"/>
      <c r="D167" s="231"/>
      <c r="E167" s="89"/>
      <c r="F167" s="89"/>
      <c r="G167" s="179"/>
      <c r="H167" s="89"/>
      <c r="I167" s="179"/>
      <c r="J167" s="89"/>
      <c r="K167" s="179"/>
      <c r="L167" s="180"/>
      <c r="M167" s="180"/>
      <c r="N167" s="180"/>
      <c r="O167" s="180"/>
      <c r="P167" s="180"/>
      <c r="Q167" s="181"/>
      <c r="R167" s="181"/>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row>
    <row r="168" spans="1:41" s="178" customFormat="1" x14ac:dyDescent="0.35">
      <c r="A168" s="89"/>
      <c r="B168" s="89"/>
      <c r="C168" s="215"/>
      <c r="D168" s="231"/>
      <c r="E168" s="89"/>
      <c r="F168" s="89"/>
      <c r="G168" s="179"/>
      <c r="H168" s="89"/>
      <c r="I168" s="179"/>
      <c r="J168" s="89"/>
      <c r="K168" s="179"/>
      <c r="L168" s="180"/>
      <c r="M168" s="180"/>
      <c r="N168" s="180"/>
      <c r="O168" s="180"/>
      <c r="P168" s="180"/>
      <c r="Q168" s="181"/>
      <c r="R168" s="181"/>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row>
    <row r="169" spans="1:41" s="178" customFormat="1" x14ac:dyDescent="0.35">
      <c r="A169" s="89"/>
      <c r="B169" s="89"/>
      <c r="C169" s="215"/>
      <c r="D169" s="231"/>
      <c r="E169" s="89"/>
      <c r="F169" s="89"/>
      <c r="G169" s="179"/>
      <c r="H169" s="89"/>
      <c r="I169" s="179"/>
      <c r="J169" s="89"/>
      <c r="K169" s="179"/>
      <c r="L169" s="180"/>
      <c r="M169" s="180"/>
      <c r="N169" s="180"/>
      <c r="O169" s="180"/>
      <c r="P169" s="180"/>
      <c r="Q169" s="181"/>
      <c r="R169" s="181"/>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row>
    <row r="170" spans="1:41" s="178" customFormat="1" x14ac:dyDescent="0.35">
      <c r="A170" s="89"/>
      <c r="B170" s="89"/>
      <c r="C170" s="215"/>
      <c r="D170" s="231"/>
      <c r="E170" s="89"/>
      <c r="F170" s="89"/>
      <c r="G170" s="179"/>
      <c r="H170" s="89"/>
      <c r="I170" s="179"/>
      <c r="J170" s="89"/>
      <c r="K170" s="179"/>
      <c r="L170" s="180"/>
      <c r="M170" s="180"/>
      <c r="N170" s="180"/>
      <c r="O170" s="180"/>
      <c r="P170" s="180"/>
      <c r="Q170" s="181"/>
      <c r="R170" s="181"/>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row>
    <row r="171" spans="1:41" s="178" customFormat="1" x14ac:dyDescent="0.35">
      <c r="A171" s="89"/>
      <c r="B171" s="89"/>
      <c r="C171" s="215"/>
      <c r="D171" s="231"/>
      <c r="E171" s="89"/>
      <c r="F171" s="89"/>
      <c r="G171" s="179"/>
      <c r="H171" s="89"/>
      <c r="I171" s="179"/>
      <c r="J171" s="89"/>
      <c r="K171" s="179"/>
      <c r="L171" s="180"/>
      <c r="M171" s="180"/>
      <c r="N171" s="180"/>
      <c r="O171" s="180"/>
      <c r="P171" s="180"/>
      <c r="Q171" s="181"/>
      <c r="R171" s="181"/>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row>
    <row r="172" spans="1:41" s="178" customFormat="1" x14ac:dyDescent="0.35">
      <c r="A172" s="89"/>
      <c r="B172" s="89"/>
      <c r="C172" s="215"/>
      <c r="D172" s="231"/>
      <c r="E172" s="89"/>
      <c r="F172" s="89"/>
      <c r="G172" s="179"/>
      <c r="H172" s="89"/>
      <c r="I172" s="179"/>
      <c r="J172" s="89"/>
      <c r="K172" s="179"/>
      <c r="L172" s="180"/>
      <c r="M172" s="180"/>
      <c r="N172" s="180"/>
      <c r="O172" s="180"/>
      <c r="P172" s="180"/>
      <c r="Q172" s="181"/>
      <c r="R172" s="181"/>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row>
    <row r="173" spans="1:41" s="178" customFormat="1" x14ac:dyDescent="0.35">
      <c r="A173" s="89"/>
      <c r="B173" s="89"/>
      <c r="C173" s="215"/>
      <c r="D173" s="231"/>
      <c r="E173" s="89"/>
      <c r="F173" s="89"/>
      <c r="G173" s="179"/>
      <c r="H173" s="89"/>
      <c r="I173" s="179"/>
      <c r="J173" s="89"/>
      <c r="K173" s="179"/>
      <c r="L173" s="180"/>
      <c r="M173" s="180"/>
      <c r="N173" s="180"/>
      <c r="O173" s="180"/>
      <c r="P173" s="180"/>
      <c r="Q173" s="181"/>
      <c r="R173" s="181"/>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row>
    <row r="174" spans="1:41" s="178" customFormat="1" x14ac:dyDescent="0.35">
      <c r="A174" s="89"/>
      <c r="B174" s="89"/>
      <c r="C174" s="215"/>
      <c r="D174" s="231"/>
      <c r="E174" s="89"/>
      <c r="F174" s="89"/>
      <c r="G174" s="179"/>
      <c r="H174" s="89"/>
      <c r="I174" s="179"/>
      <c r="J174" s="89"/>
      <c r="K174" s="179"/>
      <c r="L174" s="180"/>
      <c r="M174" s="180"/>
      <c r="N174" s="180"/>
      <c r="O174" s="180"/>
      <c r="P174" s="180"/>
      <c r="Q174" s="181"/>
      <c r="R174" s="181"/>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row>
    <row r="175" spans="1:41" s="178" customFormat="1" x14ac:dyDescent="0.35">
      <c r="A175" s="89"/>
      <c r="B175" s="89"/>
      <c r="C175" s="215"/>
      <c r="D175" s="231"/>
      <c r="E175" s="89"/>
      <c r="F175" s="89"/>
      <c r="G175" s="179"/>
      <c r="H175" s="89"/>
      <c r="I175" s="179"/>
      <c r="J175" s="89"/>
      <c r="K175" s="179"/>
      <c r="L175" s="180"/>
      <c r="M175" s="180"/>
      <c r="N175" s="180"/>
      <c r="O175" s="180"/>
      <c r="P175" s="180"/>
      <c r="Q175" s="181"/>
      <c r="R175" s="181"/>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row>
    <row r="176" spans="1:41" s="178" customFormat="1" x14ac:dyDescent="0.35">
      <c r="A176" s="89"/>
      <c r="B176" s="89"/>
      <c r="C176" s="215"/>
      <c r="D176" s="231"/>
      <c r="E176" s="89"/>
      <c r="F176" s="89"/>
      <c r="G176" s="179"/>
      <c r="H176" s="89"/>
      <c r="I176" s="179"/>
      <c r="J176" s="89"/>
      <c r="K176" s="179"/>
      <c r="L176" s="180"/>
      <c r="M176" s="180"/>
      <c r="N176" s="180"/>
      <c r="O176" s="180"/>
      <c r="P176" s="180"/>
      <c r="Q176" s="181"/>
      <c r="R176" s="181"/>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row>
    <row r="177" spans="1:41" s="178" customFormat="1" x14ac:dyDescent="0.35">
      <c r="A177" s="89"/>
      <c r="B177" s="89"/>
      <c r="C177" s="215"/>
      <c r="D177" s="231"/>
      <c r="E177" s="89"/>
      <c r="F177" s="89"/>
      <c r="G177" s="179"/>
      <c r="H177" s="89"/>
      <c r="I177" s="179"/>
      <c r="J177" s="89"/>
      <c r="K177" s="179"/>
      <c r="L177" s="180"/>
      <c r="M177" s="180"/>
      <c r="N177" s="180"/>
      <c r="O177" s="180"/>
      <c r="P177" s="180"/>
      <c r="Q177" s="181"/>
      <c r="R177" s="181"/>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row>
    <row r="178" spans="1:41" s="178" customFormat="1" x14ac:dyDescent="0.35">
      <c r="A178" s="89"/>
      <c r="B178" s="89"/>
      <c r="C178" s="215"/>
      <c r="D178" s="231"/>
      <c r="E178" s="89"/>
      <c r="F178" s="89"/>
      <c r="G178" s="179"/>
      <c r="H178" s="89"/>
      <c r="I178" s="179"/>
      <c r="J178" s="89"/>
      <c r="K178" s="179"/>
      <c r="L178" s="180"/>
      <c r="M178" s="180"/>
      <c r="N178" s="180"/>
      <c r="O178" s="180"/>
      <c r="P178" s="180"/>
      <c r="Q178" s="181"/>
      <c r="R178" s="181"/>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row>
    <row r="179" spans="1:41" s="178" customFormat="1" x14ac:dyDescent="0.35">
      <c r="A179" s="89"/>
      <c r="B179" s="89"/>
      <c r="C179" s="215"/>
      <c r="D179" s="231"/>
      <c r="E179" s="89"/>
      <c r="F179" s="89"/>
      <c r="G179" s="179"/>
      <c r="H179" s="89"/>
      <c r="I179" s="179"/>
      <c r="J179" s="89"/>
      <c r="K179" s="179"/>
      <c r="L179" s="180"/>
      <c r="M179" s="180"/>
      <c r="N179" s="180"/>
      <c r="O179" s="180"/>
      <c r="P179" s="180"/>
      <c r="Q179" s="181"/>
      <c r="R179" s="181"/>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row>
    <row r="180" spans="1:41" s="178" customFormat="1" x14ac:dyDescent="0.35">
      <c r="A180" s="89"/>
      <c r="B180" s="89"/>
      <c r="C180" s="215"/>
      <c r="D180" s="231"/>
      <c r="E180" s="89"/>
      <c r="F180" s="89"/>
      <c r="G180" s="179"/>
      <c r="H180" s="89"/>
      <c r="I180" s="179"/>
      <c r="J180" s="89"/>
      <c r="K180" s="179"/>
      <c r="L180" s="180"/>
      <c r="M180" s="180"/>
      <c r="N180" s="180"/>
      <c r="O180" s="180"/>
      <c r="P180" s="180"/>
      <c r="Q180" s="181"/>
      <c r="R180" s="181"/>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row>
    <row r="181" spans="1:41" s="178" customFormat="1" x14ac:dyDescent="0.35">
      <c r="A181" s="89"/>
      <c r="B181" s="89"/>
      <c r="C181" s="215"/>
      <c r="D181" s="231"/>
      <c r="E181" s="89"/>
      <c r="F181" s="89"/>
      <c r="G181" s="179"/>
      <c r="H181" s="89"/>
      <c r="I181" s="179"/>
      <c r="J181" s="89"/>
      <c r="K181" s="179"/>
      <c r="L181" s="180"/>
      <c r="M181" s="180"/>
      <c r="N181" s="180"/>
      <c r="O181" s="180"/>
      <c r="P181" s="180"/>
      <c r="Q181" s="181"/>
      <c r="R181" s="181"/>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row>
    <row r="182" spans="1:41" s="178" customFormat="1" x14ac:dyDescent="0.35">
      <c r="A182" s="89"/>
      <c r="B182" s="89"/>
      <c r="C182" s="215"/>
      <c r="D182" s="231"/>
      <c r="E182" s="89"/>
      <c r="F182" s="89"/>
      <c r="G182" s="179"/>
      <c r="H182" s="89"/>
      <c r="I182" s="179"/>
      <c r="J182" s="89"/>
      <c r="K182" s="179"/>
      <c r="L182" s="180"/>
      <c r="M182" s="180"/>
      <c r="N182" s="180"/>
      <c r="O182" s="180"/>
      <c r="P182" s="180"/>
      <c r="Q182" s="181"/>
      <c r="R182" s="181"/>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row>
    <row r="183" spans="1:41" s="178" customFormat="1" x14ac:dyDescent="0.35">
      <c r="A183" s="89"/>
      <c r="B183" s="89"/>
      <c r="C183" s="215"/>
      <c r="D183" s="231"/>
      <c r="E183" s="89"/>
      <c r="F183" s="89"/>
      <c r="G183" s="179"/>
      <c r="H183" s="89"/>
      <c r="I183" s="179"/>
      <c r="J183" s="89"/>
      <c r="K183" s="179"/>
      <c r="L183" s="180"/>
      <c r="M183" s="180"/>
      <c r="N183" s="180"/>
      <c r="O183" s="180"/>
      <c r="P183" s="180"/>
      <c r="Q183" s="181"/>
      <c r="R183" s="181"/>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row>
    <row r="184" spans="1:41" s="178" customFormat="1" x14ac:dyDescent="0.35">
      <c r="A184" s="89"/>
      <c r="B184" s="89"/>
      <c r="C184" s="215"/>
      <c r="D184" s="231"/>
      <c r="E184" s="89"/>
      <c r="F184" s="89"/>
      <c r="G184" s="179"/>
      <c r="H184" s="89"/>
      <c r="I184" s="179"/>
      <c r="J184" s="89"/>
      <c r="K184" s="179"/>
      <c r="L184" s="180"/>
      <c r="M184" s="180"/>
      <c r="N184" s="180"/>
      <c r="O184" s="180"/>
      <c r="P184" s="180"/>
      <c r="Q184" s="181"/>
      <c r="R184" s="181"/>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row>
    <row r="185" spans="1:41" s="178" customFormat="1" x14ac:dyDescent="0.35">
      <c r="A185" s="89"/>
      <c r="B185" s="89"/>
      <c r="C185" s="215"/>
      <c r="D185" s="231"/>
      <c r="E185" s="89"/>
      <c r="F185" s="89"/>
      <c r="G185" s="179"/>
      <c r="H185" s="89"/>
      <c r="I185" s="179"/>
      <c r="J185" s="89"/>
      <c r="K185" s="179"/>
      <c r="L185" s="180"/>
      <c r="M185" s="180"/>
      <c r="N185" s="180"/>
      <c r="O185" s="180"/>
      <c r="P185" s="180"/>
      <c r="Q185" s="181"/>
      <c r="R185" s="181"/>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row>
    <row r="186" spans="1:41" s="178" customFormat="1" x14ac:dyDescent="0.35">
      <c r="A186" s="89"/>
      <c r="B186" s="89"/>
      <c r="C186" s="215"/>
      <c r="D186" s="231"/>
      <c r="E186" s="89"/>
      <c r="F186" s="89"/>
      <c r="G186" s="179"/>
      <c r="H186" s="89"/>
      <c r="I186" s="179"/>
      <c r="J186" s="89"/>
      <c r="K186" s="179"/>
      <c r="L186" s="180"/>
      <c r="M186" s="180"/>
      <c r="N186" s="180"/>
      <c r="O186" s="180"/>
      <c r="P186" s="180"/>
      <c r="Q186" s="181"/>
      <c r="R186" s="181"/>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row>
    <row r="187" spans="1:41" s="178" customFormat="1" x14ac:dyDescent="0.35">
      <c r="A187" s="89"/>
      <c r="B187" s="89"/>
      <c r="C187" s="215"/>
      <c r="D187" s="231"/>
      <c r="E187" s="89"/>
      <c r="F187" s="89"/>
      <c r="G187" s="179"/>
      <c r="H187" s="89"/>
      <c r="I187" s="179"/>
      <c r="J187" s="89"/>
      <c r="K187" s="179"/>
      <c r="L187" s="180"/>
      <c r="M187" s="180"/>
      <c r="N187" s="180"/>
      <c r="O187" s="180"/>
      <c r="P187" s="180"/>
      <c r="Q187" s="181"/>
      <c r="R187" s="181"/>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row>
    <row r="188" spans="1:41" s="178" customFormat="1" x14ac:dyDescent="0.35">
      <c r="A188" s="89"/>
      <c r="B188" s="89"/>
      <c r="C188" s="215"/>
      <c r="D188" s="231"/>
      <c r="E188" s="89"/>
      <c r="F188" s="89"/>
      <c r="G188" s="179"/>
      <c r="H188" s="89"/>
      <c r="I188" s="179"/>
      <c r="J188" s="89"/>
      <c r="K188" s="179"/>
      <c r="L188" s="180"/>
      <c r="M188" s="180"/>
      <c r="N188" s="180"/>
      <c r="O188" s="180"/>
      <c r="P188" s="180"/>
      <c r="Q188" s="181"/>
      <c r="R188" s="181"/>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row>
    <row r="189" spans="1:41" s="178" customFormat="1" x14ac:dyDescent="0.35">
      <c r="A189" s="89"/>
      <c r="B189" s="89"/>
      <c r="C189" s="215"/>
      <c r="D189" s="231"/>
      <c r="E189" s="89"/>
      <c r="F189" s="89"/>
      <c r="G189" s="179"/>
      <c r="H189" s="89"/>
      <c r="I189" s="179"/>
      <c r="J189" s="89"/>
      <c r="K189" s="179"/>
      <c r="L189" s="180"/>
      <c r="M189" s="180"/>
      <c r="N189" s="180"/>
      <c r="O189" s="180"/>
      <c r="P189" s="180"/>
      <c r="Q189" s="181"/>
      <c r="R189" s="181"/>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row>
    <row r="190" spans="1:41" s="178" customFormat="1" x14ac:dyDescent="0.35">
      <c r="A190" s="89"/>
      <c r="B190" s="89"/>
      <c r="C190" s="215"/>
      <c r="D190" s="231"/>
      <c r="E190" s="89"/>
      <c r="F190" s="89"/>
      <c r="G190" s="179"/>
      <c r="H190" s="89"/>
      <c r="I190" s="179"/>
      <c r="J190" s="89"/>
      <c r="K190" s="179"/>
      <c r="L190" s="180"/>
      <c r="M190" s="180"/>
      <c r="N190" s="180"/>
      <c r="O190" s="180"/>
      <c r="P190" s="180"/>
      <c r="Q190" s="181"/>
      <c r="R190" s="181"/>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row>
    <row r="191" spans="1:41" s="178" customFormat="1" x14ac:dyDescent="0.35">
      <c r="A191" s="89"/>
      <c r="B191" s="89"/>
      <c r="C191" s="215"/>
      <c r="D191" s="231"/>
      <c r="E191" s="89"/>
      <c r="F191" s="89"/>
      <c r="G191" s="179"/>
      <c r="H191" s="89"/>
      <c r="I191" s="179"/>
      <c r="J191" s="89"/>
      <c r="K191" s="179"/>
      <c r="L191" s="180"/>
      <c r="M191" s="180"/>
      <c r="N191" s="180"/>
      <c r="O191" s="180"/>
      <c r="P191" s="180"/>
      <c r="Q191" s="181"/>
      <c r="R191" s="181"/>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row>
    <row r="192" spans="1:41" s="178" customFormat="1" x14ac:dyDescent="0.35">
      <c r="A192" s="89"/>
      <c r="B192" s="89"/>
      <c r="C192" s="215"/>
      <c r="D192" s="231"/>
      <c r="E192" s="89"/>
      <c r="F192" s="89"/>
      <c r="G192" s="179"/>
      <c r="H192" s="89"/>
      <c r="I192" s="179"/>
      <c r="J192" s="89"/>
      <c r="K192" s="179"/>
      <c r="L192" s="180"/>
      <c r="M192" s="180"/>
      <c r="N192" s="180"/>
      <c r="O192" s="180"/>
      <c r="P192" s="180"/>
      <c r="Q192" s="181"/>
      <c r="R192" s="181"/>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row>
    <row r="193" spans="1:41" s="178" customFormat="1" x14ac:dyDescent="0.35">
      <c r="A193" s="89"/>
      <c r="B193" s="89"/>
      <c r="C193" s="215"/>
      <c r="D193" s="231"/>
      <c r="E193" s="89"/>
      <c r="F193" s="89"/>
      <c r="G193" s="179"/>
      <c r="H193" s="89"/>
      <c r="I193" s="179"/>
      <c r="J193" s="89"/>
      <c r="K193" s="179"/>
      <c r="L193" s="180"/>
      <c r="M193" s="180"/>
      <c r="N193" s="180"/>
      <c r="O193" s="180"/>
      <c r="P193" s="180"/>
      <c r="Q193" s="181"/>
      <c r="R193" s="181"/>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row>
    <row r="194" spans="1:41" s="178" customFormat="1" x14ac:dyDescent="0.35">
      <c r="A194" s="89"/>
      <c r="B194" s="89"/>
      <c r="C194" s="215"/>
      <c r="D194" s="231"/>
      <c r="E194" s="89"/>
      <c r="F194" s="89"/>
      <c r="G194" s="179"/>
      <c r="H194" s="89"/>
      <c r="I194" s="179"/>
      <c r="J194" s="89"/>
      <c r="K194" s="179"/>
      <c r="L194" s="180"/>
      <c r="M194" s="180"/>
      <c r="N194" s="180"/>
      <c r="O194" s="180"/>
      <c r="P194" s="180"/>
      <c r="Q194" s="181"/>
      <c r="R194" s="181"/>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row>
    <row r="195" spans="1:41" s="178" customFormat="1" x14ac:dyDescent="0.35">
      <c r="A195" s="89"/>
      <c r="B195" s="89"/>
      <c r="C195" s="215"/>
      <c r="D195" s="231"/>
      <c r="E195" s="89"/>
      <c r="F195" s="89"/>
      <c r="G195" s="179"/>
      <c r="H195" s="89"/>
      <c r="I195" s="179"/>
      <c r="J195" s="89"/>
      <c r="K195" s="179"/>
      <c r="L195" s="180"/>
      <c r="M195" s="180"/>
      <c r="N195" s="180"/>
      <c r="O195" s="180"/>
      <c r="P195" s="180"/>
      <c r="Q195" s="181"/>
      <c r="R195" s="181"/>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row>
    <row r="196" spans="1:41" s="178" customFormat="1" x14ac:dyDescent="0.35">
      <c r="A196" s="89"/>
      <c r="B196" s="89"/>
      <c r="C196" s="215"/>
      <c r="D196" s="231"/>
      <c r="E196" s="89"/>
      <c r="F196" s="89"/>
      <c r="G196" s="179"/>
      <c r="H196" s="89"/>
      <c r="I196" s="179"/>
      <c r="J196" s="89"/>
      <c r="K196" s="179"/>
      <c r="L196" s="180"/>
      <c r="M196" s="180"/>
      <c r="N196" s="180"/>
      <c r="O196" s="180"/>
      <c r="P196" s="180"/>
      <c r="Q196" s="181"/>
      <c r="R196" s="181"/>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row>
    <row r="197" spans="1:41" s="178" customFormat="1" x14ac:dyDescent="0.35">
      <c r="A197" s="89"/>
      <c r="B197" s="89"/>
      <c r="C197" s="215"/>
      <c r="D197" s="231"/>
      <c r="E197" s="89"/>
      <c r="F197" s="89"/>
      <c r="G197" s="179"/>
      <c r="H197" s="89"/>
      <c r="I197" s="179"/>
      <c r="J197" s="89"/>
      <c r="K197" s="179"/>
      <c r="L197" s="180"/>
      <c r="M197" s="180"/>
      <c r="N197" s="180"/>
      <c r="O197" s="180"/>
      <c r="P197" s="180"/>
      <c r="Q197" s="181"/>
      <c r="R197" s="181"/>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row>
    <row r="198" spans="1:41" s="178" customFormat="1" x14ac:dyDescent="0.35">
      <c r="A198" s="89"/>
      <c r="B198" s="89"/>
      <c r="C198" s="215"/>
      <c r="D198" s="231"/>
      <c r="E198" s="89"/>
      <c r="F198" s="89"/>
      <c r="G198" s="179"/>
      <c r="H198" s="89"/>
      <c r="I198" s="179"/>
      <c r="J198" s="89"/>
      <c r="K198" s="179"/>
      <c r="L198" s="180"/>
      <c r="M198" s="180"/>
      <c r="N198" s="180"/>
      <c r="O198" s="180"/>
      <c r="P198" s="180"/>
      <c r="Q198" s="181"/>
      <c r="R198" s="181"/>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row>
    <row r="199" spans="1:41" s="178" customFormat="1" x14ac:dyDescent="0.35">
      <c r="A199" s="89"/>
      <c r="B199" s="89"/>
      <c r="C199" s="215"/>
      <c r="D199" s="231"/>
      <c r="E199" s="89"/>
      <c r="F199" s="89"/>
      <c r="G199" s="179"/>
      <c r="H199" s="89"/>
      <c r="I199" s="179"/>
      <c r="J199" s="89"/>
      <c r="K199" s="179"/>
      <c r="L199" s="180"/>
      <c r="M199" s="180"/>
      <c r="N199" s="180"/>
      <c r="O199" s="180"/>
      <c r="P199" s="180"/>
      <c r="Q199" s="181"/>
      <c r="R199" s="181"/>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row>
    <row r="200" spans="1:41" s="178" customFormat="1" x14ac:dyDescent="0.35">
      <c r="A200" s="89"/>
      <c r="B200" s="89"/>
      <c r="C200" s="215"/>
      <c r="D200" s="231"/>
      <c r="E200" s="89"/>
      <c r="F200" s="89"/>
      <c r="G200" s="179"/>
      <c r="H200" s="89"/>
      <c r="I200" s="179"/>
      <c r="J200" s="89"/>
      <c r="K200" s="179"/>
      <c r="L200" s="180"/>
      <c r="M200" s="180"/>
      <c r="N200" s="180"/>
      <c r="O200" s="180"/>
      <c r="P200" s="180"/>
      <c r="Q200" s="181"/>
      <c r="R200" s="181"/>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row>
    <row r="201" spans="1:41" s="178" customFormat="1" x14ac:dyDescent="0.35">
      <c r="A201" s="89"/>
      <c r="B201" s="89"/>
      <c r="C201" s="215"/>
      <c r="D201" s="231"/>
      <c r="E201" s="89"/>
      <c r="F201" s="89"/>
      <c r="G201" s="179"/>
      <c r="H201" s="89"/>
      <c r="I201" s="179"/>
      <c r="J201" s="89"/>
      <c r="K201" s="179"/>
      <c r="L201" s="180"/>
      <c r="M201" s="180"/>
      <c r="N201" s="180"/>
      <c r="O201" s="180"/>
      <c r="P201" s="180"/>
      <c r="Q201" s="181"/>
      <c r="R201" s="181"/>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row>
    <row r="202" spans="1:41" s="178" customFormat="1" x14ac:dyDescent="0.35">
      <c r="A202" s="89"/>
      <c r="B202" s="89"/>
      <c r="C202" s="215"/>
      <c r="D202" s="231"/>
      <c r="E202" s="89"/>
      <c r="F202" s="89"/>
      <c r="G202" s="179"/>
      <c r="H202" s="89"/>
      <c r="I202" s="179"/>
      <c r="J202" s="89"/>
      <c r="K202" s="179"/>
      <c r="L202" s="180"/>
      <c r="M202" s="180"/>
      <c r="N202" s="180"/>
      <c r="O202" s="180"/>
      <c r="P202" s="180"/>
      <c r="Q202" s="181"/>
      <c r="R202" s="181"/>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row>
    <row r="203" spans="1:41" s="178" customFormat="1" x14ac:dyDescent="0.35">
      <c r="A203" s="89"/>
      <c r="B203" s="89"/>
      <c r="C203" s="215"/>
      <c r="D203" s="231"/>
      <c r="E203" s="89"/>
      <c r="F203" s="89"/>
      <c r="G203" s="179"/>
      <c r="H203" s="89"/>
      <c r="I203" s="179"/>
      <c r="J203" s="89"/>
      <c r="K203" s="179"/>
      <c r="L203" s="180"/>
      <c r="M203" s="180"/>
      <c r="N203" s="180"/>
      <c r="O203" s="180"/>
      <c r="P203" s="180"/>
      <c r="Q203" s="181"/>
      <c r="R203" s="181"/>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row>
    <row r="204" spans="1:41" s="178" customFormat="1" x14ac:dyDescent="0.35">
      <c r="A204" s="89"/>
      <c r="B204" s="89"/>
      <c r="C204" s="215"/>
      <c r="D204" s="231"/>
      <c r="E204" s="89"/>
      <c r="F204" s="89"/>
      <c r="G204" s="179"/>
      <c r="H204" s="89"/>
      <c r="I204" s="179"/>
      <c r="J204" s="89"/>
      <c r="K204" s="179"/>
      <c r="L204" s="180"/>
      <c r="M204" s="180"/>
      <c r="N204" s="180"/>
      <c r="O204" s="180"/>
      <c r="P204" s="180"/>
      <c r="Q204" s="181"/>
      <c r="R204" s="181"/>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row>
    <row r="205" spans="1:41" s="178" customFormat="1" x14ac:dyDescent="0.35">
      <c r="A205" s="89"/>
      <c r="B205" s="89"/>
      <c r="C205" s="215"/>
      <c r="D205" s="231"/>
      <c r="E205" s="89"/>
      <c r="F205" s="89"/>
      <c r="G205" s="179"/>
      <c r="H205" s="89"/>
      <c r="I205" s="179"/>
      <c r="J205" s="89"/>
      <c r="K205" s="179"/>
      <c r="L205" s="180"/>
      <c r="M205" s="180"/>
      <c r="N205" s="180"/>
      <c r="O205" s="180"/>
      <c r="P205" s="180"/>
      <c r="Q205" s="181"/>
      <c r="R205" s="181"/>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row>
    <row r="206" spans="1:41" s="178" customFormat="1" x14ac:dyDescent="0.35">
      <c r="A206" s="89"/>
      <c r="B206" s="89"/>
      <c r="C206" s="215"/>
      <c r="D206" s="231"/>
      <c r="E206" s="89"/>
      <c r="F206" s="89"/>
      <c r="G206" s="179"/>
      <c r="H206" s="89"/>
      <c r="I206" s="179"/>
      <c r="J206" s="89"/>
      <c r="K206" s="179"/>
      <c r="L206" s="180"/>
      <c r="M206" s="180"/>
      <c r="N206" s="180"/>
      <c r="O206" s="180"/>
      <c r="P206" s="180"/>
      <c r="Q206" s="181"/>
      <c r="R206" s="181"/>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row>
    <row r="207" spans="1:41" s="178" customFormat="1" x14ac:dyDescent="0.35">
      <c r="A207" s="89"/>
      <c r="B207" s="89"/>
      <c r="C207" s="215"/>
      <c r="D207" s="231"/>
      <c r="E207" s="89"/>
      <c r="F207" s="89"/>
      <c r="G207" s="179"/>
      <c r="H207" s="89"/>
      <c r="I207" s="179"/>
      <c r="J207" s="89"/>
      <c r="K207" s="179"/>
      <c r="L207" s="180"/>
      <c r="M207" s="180"/>
      <c r="N207" s="180"/>
      <c r="O207" s="180"/>
      <c r="P207" s="180"/>
      <c r="Q207" s="181"/>
      <c r="R207" s="181"/>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row>
    <row r="208" spans="1:41" s="178" customFormat="1" x14ac:dyDescent="0.35">
      <c r="A208" s="89"/>
      <c r="B208" s="89"/>
      <c r="C208" s="215"/>
      <c r="D208" s="231"/>
      <c r="E208" s="89"/>
      <c r="F208" s="89"/>
      <c r="G208" s="179"/>
      <c r="H208" s="89"/>
      <c r="I208" s="179"/>
      <c r="J208" s="89"/>
      <c r="K208" s="179"/>
      <c r="L208" s="180"/>
      <c r="M208" s="180"/>
      <c r="N208" s="180"/>
      <c r="O208" s="180"/>
      <c r="P208" s="180"/>
      <c r="Q208" s="181"/>
      <c r="R208" s="181"/>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row>
    <row r="209" spans="1:41" s="178" customFormat="1" x14ac:dyDescent="0.35">
      <c r="A209" s="89"/>
      <c r="B209" s="89"/>
      <c r="C209" s="215"/>
      <c r="D209" s="231"/>
      <c r="E209" s="89"/>
      <c r="F209" s="89"/>
      <c r="G209" s="179"/>
      <c r="H209" s="89"/>
      <c r="I209" s="179"/>
      <c r="J209" s="89"/>
      <c r="K209" s="179"/>
      <c r="L209" s="180"/>
      <c r="M209" s="180"/>
      <c r="N209" s="180"/>
      <c r="O209" s="180"/>
      <c r="P209" s="180"/>
      <c r="Q209" s="181"/>
      <c r="R209" s="181"/>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row>
    <row r="210" spans="1:41" s="178" customFormat="1" x14ac:dyDescent="0.35">
      <c r="A210" s="89"/>
      <c r="B210" s="89"/>
      <c r="C210" s="215"/>
      <c r="D210" s="231"/>
      <c r="E210" s="89"/>
      <c r="F210" s="89"/>
      <c r="G210" s="179"/>
      <c r="H210" s="89"/>
      <c r="I210" s="179"/>
      <c r="J210" s="89"/>
      <c r="K210" s="179"/>
      <c r="L210" s="180"/>
      <c r="M210" s="180"/>
      <c r="N210" s="180"/>
      <c r="O210" s="180"/>
      <c r="P210" s="180"/>
      <c r="Q210" s="181"/>
      <c r="R210" s="181"/>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row>
    <row r="211" spans="1:41" s="178" customFormat="1" x14ac:dyDescent="0.35">
      <c r="A211" s="89"/>
      <c r="B211" s="89"/>
      <c r="C211" s="215"/>
      <c r="D211" s="231"/>
      <c r="E211" s="89"/>
      <c r="F211" s="89"/>
      <c r="G211" s="179"/>
      <c r="H211" s="89"/>
      <c r="I211" s="179"/>
      <c r="J211" s="89"/>
      <c r="K211" s="179"/>
      <c r="L211" s="180"/>
      <c r="M211" s="180"/>
      <c r="N211" s="180"/>
      <c r="O211" s="180"/>
      <c r="P211" s="180"/>
      <c r="Q211" s="181"/>
      <c r="R211" s="181"/>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row>
    <row r="212" spans="1:41" s="178" customFormat="1" x14ac:dyDescent="0.35">
      <c r="A212" s="89"/>
      <c r="B212" s="89"/>
      <c r="C212" s="215"/>
      <c r="D212" s="231"/>
      <c r="E212" s="89"/>
      <c r="F212" s="89"/>
      <c r="G212" s="179"/>
      <c r="H212" s="89"/>
      <c r="I212" s="179"/>
      <c r="J212" s="89"/>
      <c r="K212" s="179"/>
      <c r="L212" s="180"/>
      <c r="M212" s="180"/>
      <c r="N212" s="180"/>
      <c r="O212" s="180"/>
      <c r="P212" s="180"/>
      <c r="Q212" s="181"/>
      <c r="R212" s="181"/>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row>
    <row r="213" spans="1:41" s="178" customFormat="1" x14ac:dyDescent="0.35">
      <c r="A213" s="89"/>
      <c r="B213" s="89"/>
      <c r="C213" s="215"/>
      <c r="D213" s="231"/>
      <c r="E213" s="89"/>
      <c r="F213" s="89"/>
      <c r="G213" s="179"/>
      <c r="H213" s="89"/>
      <c r="I213" s="179"/>
      <c r="J213" s="89"/>
      <c r="K213" s="179"/>
      <c r="L213" s="180"/>
      <c r="M213" s="180"/>
      <c r="N213" s="180"/>
      <c r="O213" s="180"/>
      <c r="P213" s="180"/>
      <c r="Q213" s="181"/>
      <c r="R213" s="181"/>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row>
    <row r="214" spans="1:41" s="178" customFormat="1" x14ac:dyDescent="0.35">
      <c r="A214" s="89"/>
      <c r="B214" s="89"/>
      <c r="C214" s="215"/>
      <c r="D214" s="231"/>
      <c r="E214" s="89"/>
      <c r="F214" s="89"/>
      <c r="G214" s="179"/>
      <c r="H214" s="89"/>
      <c r="I214" s="179"/>
      <c r="J214" s="89"/>
      <c r="K214" s="179"/>
      <c r="L214" s="180"/>
      <c r="M214" s="180"/>
      <c r="N214" s="180"/>
      <c r="O214" s="180"/>
      <c r="P214" s="180"/>
      <c r="Q214" s="181"/>
      <c r="R214" s="181"/>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row>
    <row r="215" spans="1:41" s="178" customFormat="1" x14ac:dyDescent="0.35">
      <c r="A215" s="89"/>
      <c r="B215" s="89"/>
      <c r="C215" s="215"/>
      <c r="D215" s="231"/>
      <c r="E215" s="89"/>
      <c r="F215" s="89"/>
      <c r="G215" s="179"/>
      <c r="H215" s="89"/>
      <c r="I215" s="179"/>
      <c r="J215" s="89"/>
      <c r="K215" s="179"/>
      <c r="L215" s="180"/>
      <c r="M215" s="180"/>
      <c r="N215" s="180"/>
      <c r="O215" s="180"/>
      <c r="P215" s="180"/>
      <c r="Q215" s="181"/>
      <c r="R215" s="181"/>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row>
    <row r="216" spans="1:41" s="178" customFormat="1" x14ac:dyDescent="0.35">
      <c r="A216" s="89"/>
      <c r="B216" s="89"/>
      <c r="C216" s="215"/>
      <c r="D216" s="231"/>
      <c r="E216" s="89"/>
      <c r="F216" s="89"/>
      <c r="G216" s="179"/>
      <c r="H216" s="89"/>
      <c r="I216" s="179"/>
      <c r="J216" s="89"/>
      <c r="K216" s="179"/>
      <c r="L216" s="180"/>
      <c r="M216" s="180"/>
      <c r="N216" s="180"/>
      <c r="O216" s="180"/>
      <c r="P216" s="180"/>
      <c r="Q216" s="181"/>
      <c r="R216" s="181"/>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row>
    <row r="217" spans="1:41" s="178" customFormat="1" x14ac:dyDescent="0.35">
      <c r="A217" s="89"/>
      <c r="B217" s="89"/>
      <c r="C217" s="215"/>
      <c r="D217" s="231"/>
      <c r="E217" s="89"/>
      <c r="F217" s="89"/>
      <c r="G217" s="179"/>
      <c r="H217" s="89"/>
      <c r="I217" s="179"/>
      <c r="J217" s="89"/>
      <c r="K217" s="179"/>
      <c r="L217" s="180"/>
      <c r="M217" s="180"/>
      <c r="N217" s="180"/>
      <c r="O217" s="180"/>
      <c r="P217" s="180"/>
      <c r="Q217" s="181"/>
      <c r="R217" s="181"/>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row>
    <row r="218" spans="1:41" s="178" customFormat="1" x14ac:dyDescent="0.35">
      <c r="A218" s="89"/>
      <c r="B218" s="89"/>
      <c r="C218" s="215"/>
      <c r="D218" s="231"/>
      <c r="E218" s="89"/>
      <c r="F218" s="89"/>
      <c r="G218" s="179"/>
      <c r="H218" s="89"/>
      <c r="I218" s="179"/>
      <c r="J218" s="89"/>
      <c r="K218" s="179"/>
      <c r="L218" s="180"/>
      <c r="M218" s="180"/>
      <c r="N218" s="180"/>
      <c r="O218" s="180"/>
      <c r="P218" s="180"/>
      <c r="Q218" s="181"/>
      <c r="R218" s="181"/>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row>
    <row r="219" spans="1:41" s="178" customFormat="1" x14ac:dyDescent="0.35">
      <c r="A219" s="89"/>
      <c r="B219" s="89"/>
      <c r="C219" s="215"/>
      <c r="D219" s="231"/>
      <c r="E219" s="89"/>
      <c r="F219" s="89"/>
      <c r="G219" s="179"/>
      <c r="H219" s="89"/>
      <c r="I219" s="179"/>
      <c r="J219" s="89"/>
      <c r="K219" s="179"/>
      <c r="L219" s="180"/>
      <c r="M219" s="180"/>
      <c r="N219" s="180"/>
      <c r="O219" s="180"/>
      <c r="P219" s="180"/>
      <c r="Q219" s="181"/>
      <c r="R219" s="181"/>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row>
    <row r="220" spans="1:41" s="178" customFormat="1" x14ac:dyDescent="0.35">
      <c r="A220" s="89"/>
      <c r="B220" s="89"/>
      <c r="C220" s="215"/>
      <c r="D220" s="231"/>
      <c r="E220" s="89"/>
      <c r="F220" s="89"/>
      <c r="G220" s="179"/>
      <c r="H220" s="89"/>
      <c r="I220" s="179"/>
      <c r="J220" s="89"/>
      <c r="K220" s="179"/>
      <c r="L220" s="180"/>
      <c r="M220" s="180"/>
      <c r="N220" s="180"/>
      <c r="O220" s="180"/>
      <c r="P220" s="180"/>
      <c r="Q220" s="181"/>
      <c r="R220" s="181"/>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row>
    <row r="221" spans="1:41" s="178" customFormat="1" x14ac:dyDescent="0.35">
      <c r="A221" s="89"/>
      <c r="B221" s="89"/>
      <c r="C221" s="215"/>
      <c r="D221" s="231"/>
      <c r="E221" s="89"/>
      <c r="F221" s="89"/>
      <c r="G221" s="179"/>
      <c r="H221" s="89"/>
      <c r="I221" s="179"/>
      <c r="J221" s="89"/>
      <c r="K221" s="179"/>
      <c r="L221" s="180"/>
      <c r="M221" s="180"/>
      <c r="N221" s="180"/>
      <c r="O221" s="180"/>
      <c r="P221" s="180"/>
      <c r="Q221" s="181"/>
      <c r="R221" s="181"/>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row>
    <row r="222" spans="1:41" s="178" customFormat="1" x14ac:dyDescent="0.35">
      <c r="A222" s="89"/>
      <c r="B222" s="89"/>
      <c r="C222" s="215"/>
      <c r="D222" s="231"/>
      <c r="E222" s="89"/>
      <c r="F222" s="89"/>
      <c r="G222" s="179"/>
      <c r="H222" s="89"/>
      <c r="I222" s="179"/>
      <c r="J222" s="89"/>
      <c r="K222" s="179"/>
      <c r="L222" s="180"/>
      <c r="M222" s="180"/>
      <c r="N222" s="180"/>
      <c r="O222" s="180"/>
      <c r="P222" s="180"/>
      <c r="Q222" s="181"/>
      <c r="R222" s="181"/>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row>
    <row r="223" spans="1:41" s="178" customFormat="1" x14ac:dyDescent="0.35">
      <c r="A223" s="89"/>
      <c r="B223" s="89"/>
      <c r="C223" s="215"/>
      <c r="D223" s="231"/>
      <c r="E223" s="89"/>
      <c r="F223" s="89"/>
      <c r="G223" s="179"/>
      <c r="H223" s="89"/>
      <c r="I223" s="179"/>
      <c r="J223" s="89"/>
      <c r="K223" s="179"/>
      <c r="L223" s="180"/>
      <c r="M223" s="180"/>
      <c r="N223" s="180"/>
      <c r="O223" s="180"/>
      <c r="P223" s="180"/>
      <c r="Q223" s="181"/>
      <c r="R223" s="181"/>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row>
    <row r="224" spans="1:41" s="178" customFormat="1" x14ac:dyDescent="0.35">
      <c r="A224" s="89"/>
      <c r="B224" s="89"/>
      <c r="C224" s="215"/>
      <c r="D224" s="231"/>
      <c r="E224" s="89"/>
      <c r="F224" s="89"/>
      <c r="G224" s="179"/>
      <c r="H224" s="89"/>
      <c r="I224" s="179"/>
      <c r="J224" s="89"/>
      <c r="K224" s="179"/>
      <c r="L224" s="180"/>
      <c r="M224" s="180"/>
      <c r="N224" s="180"/>
      <c r="O224" s="180"/>
      <c r="P224" s="180"/>
      <c r="Q224" s="181"/>
      <c r="R224" s="181"/>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row>
    <row r="225" spans="1:41" s="178" customFormat="1" x14ac:dyDescent="0.35">
      <c r="A225" s="89"/>
      <c r="B225" s="89"/>
      <c r="C225" s="215"/>
      <c r="D225" s="231"/>
      <c r="E225" s="89"/>
      <c r="F225" s="89"/>
      <c r="G225" s="179"/>
      <c r="H225" s="89"/>
      <c r="I225" s="179"/>
      <c r="J225" s="89"/>
      <c r="K225" s="179"/>
      <c r="L225" s="180"/>
      <c r="M225" s="180"/>
      <c r="N225" s="180"/>
      <c r="O225" s="180"/>
      <c r="P225" s="180"/>
      <c r="Q225" s="181"/>
      <c r="R225" s="181"/>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row>
    <row r="226" spans="1:41" s="178" customFormat="1" x14ac:dyDescent="0.35">
      <c r="A226" s="89"/>
      <c r="B226" s="89"/>
      <c r="C226" s="215"/>
      <c r="D226" s="231"/>
      <c r="E226" s="89"/>
      <c r="F226" s="89"/>
      <c r="G226" s="179"/>
      <c r="H226" s="89"/>
      <c r="I226" s="179"/>
      <c r="J226" s="89"/>
      <c r="K226" s="179"/>
      <c r="L226" s="180"/>
      <c r="M226" s="180"/>
      <c r="N226" s="180"/>
      <c r="O226" s="180"/>
      <c r="P226" s="180"/>
      <c r="Q226" s="181"/>
      <c r="R226" s="181"/>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row>
    <row r="227" spans="1:41" s="178" customFormat="1" x14ac:dyDescent="0.35">
      <c r="A227" s="89"/>
      <c r="B227" s="89"/>
      <c r="C227" s="215"/>
      <c r="D227" s="231"/>
      <c r="E227" s="89"/>
      <c r="F227" s="89"/>
      <c r="G227" s="179"/>
      <c r="H227" s="89"/>
      <c r="I227" s="179"/>
      <c r="J227" s="89"/>
      <c r="K227" s="179"/>
      <c r="L227" s="180"/>
      <c r="M227" s="180"/>
      <c r="N227" s="180"/>
      <c r="O227" s="180"/>
      <c r="P227" s="180"/>
      <c r="Q227" s="181"/>
      <c r="R227" s="181"/>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row>
    <row r="228" spans="1:41" s="178" customFormat="1" x14ac:dyDescent="0.35">
      <c r="A228" s="89"/>
      <c r="B228" s="89"/>
      <c r="C228" s="215"/>
      <c r="D228" s="231"/>
      <c r="E228" s="89"/>
      <c r="F228" s="89"/>
      <c r="G228" s="179"/>
      <c r="H228" s="89"/>
      <c r="I228" s="179"/>
      <c r="J228" s="89"/>
      <c r="K228" s="179"/>
      <c r="L228" s="180"/>
      <c r="M228" s="180"/>
      <c r="N228" s="180"/>
      <c r="O228" s="180"/>
      <c r="P228" s="180"/>
      <c r="Q228" s="181"/>
      <c r="R228" s="181"/>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row>
    <row r="229" spans="1:41" s="178" customFormat="1" x14ac:dyDescent="0.35">
      <c r="A229" s="89"/>
      <c r="B229" s="89"/>
      <c r="C229" s="215"/>
      <c r="D229" s="231"/>
      <c r="E229" s="89"/>
      <c r="F229" s="89"/>
      <c r="G229" s="179"/>
      <c r="H229" s="89"/>
      <c r="I229" s="179"/>
      <c r="J229" s="89"/>
      <c r="K229" s="179"/>
      <c r="L229" s="180"/>
      <c r="M229" s="180"/>
      <c r="N229" s="180"/>
      <c r="O229" s="180"/>
      <c r="P229" s="180"/>
      <c r="Q229" s="181"/>
      <c r="R229" s="181"/>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row>
    <row r="230" spans="1:41" s="178" customFormat="1" x14ac:dyDescent="0.35">
      <c r="A230" s="89"/>
      <c r="B230" s="89"/>
      <c r="C230" s="215"/>
      <c r="D230" s="231"/>
      <c r="E230" s="89"/>
      <c r="F230" s="89"/>
      <c r="G230" s="179"/>
      <c r="H230" s="89"/>
      <c r="I230" s="179"/>
      <c r="J230" s="89"/>
      <c r="K230" s="179"/>
      <c r="L230" s="180"/>
      <c r="M230" s="180"/>
      <c r="N230" s="180"/>
      <c r="O230" s="180"/>
      <c r="P230" s="180"/>
      <c r="Q230" s="181"/>
      <c r="R230" s="181"/>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row>
    <row r="231" spans="1:41" s="178" customFormat="1" x14ac:dyDescent="0.35">
      <c r="A231" s="89"/>
      <c r="B231" s="89"/>
      <c r="C231" s="215"/>
      <c r="D231" s="231"/>
      <c r="E231" s="89"/>
      <c r="F231" s="89"/>
      <c r="G231" s="179"/>
      <c r="H231" s="89"/>
      <c r="I231" s="179"/>
      <c r="J231" s="89"/>
      <c r="K231" s="179"/>
      <c r="L231" s="180"/>
      <c r="M231" s="180"/>
      <c r="N231" s="180"/>
      <c r="O231" s="180"/>
      <c r="P231" s="180"/>
      <c r="Q231" s="181"/>
      <c r="R231" s="181"/>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row>
    <row r="232" spans="1:41" s="178" customFormat="1" x14ac:dyDescent="0.35">
      <c r="A232" s="89"/>
      <c r="B232" s="89"/>
      <c r="C232" s="215"/>
      <c r="D232" s="231"/>
      <c r="E232" s="89"/>
      <c r="F232" s="89"/>
      <c r="G232" s="179"/>
      <c r="H232" s="89"/>
      <c r="I232" s="179"/>
      <c r="J232" s="89"/>
      <c r="K232" s="179"/>
      <c r="L232" s="180"/>
      <c r="M232" s="180"/>
      <c r="N232" s="180"/>
      <c r="O232" s="180"/>
      <c r="P232" s="180"/>
      <c r="Q232" s="181"/>
      <c r="R232" s="181"/>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row>
    <row r="233" spans="1:41" s="178" customFormat="1" x14ac:dyDescent="0.35">
      <c r="A233" s="89"/>
      <c r="B233" s="89"/>
      <c r="C233" s="215"/>
      <c r="D233" s="231"/>
      <c r="E233" s="89"/>
      <c r="F233" s="89"/>
      <c r="G233" s="179"/>
      <c r="H233" s="89"/>
      <c r="I233" s="179"/>
      <c r="J233" s="89"/>
      <c r="K233" s="179"/>
      <c r="L233" s="180"/>
      <c r="M233" s="180"/>
      <c r="N233" s="180"/>
      <c r="O233" s="180"/>
      <c r="P233" s="180"/>
      <c r="Q233" s="181"/>
      <c r="R233" s="181"/>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row>
    <row r="234" spans="1:41" s="178" customFormat="1" x14ac:dyDescent="0.35">
      <c r="A234" s="89"/>
      <c r="B234" s="89"/>
      <c r="C234" s="215"/>
      <c r="D234" s="231"/>
      <c r="E234" s="89"/>
      <c r="F234" s="89"/>
      <c r="G234" s="179"/>
      <c r="H234" s="89"/>
      <c r="I234" s="179"/>
      <c r="J234" s="89"/>
      <c r="K234" s="179"/>
      <c r="L234" s="180"/>
      <c r="M234" s="180"/>
      <c r="N234" s="180"/>
      <c r="O234" s="180"/>
      <c r="P234" s="180"/>
      <c r="Q234" s="181"/>
      <c r="R234" s="181"/>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row>
    <row r="235" spans="1:41" s="178" customFormat="1" x14ac:dyDescent="0.35">
      <c r="A235" s="89"/>
      <c r="B235" s="89"/>
      <c r="C235" s="215"/>
      <c r="D235" s="231"/>
      <c r="E235" s="89"/>
      <c r="F235" s="89"/>
      <c r="G235" s="179"/>
      <c r="H235" s="89"/>
      <c r="I235" s="179"/>
      <c r="J235" s="89"/>
      <c r="K235" s="179"/>
      <c r="L235" s="180"/>
      <c r="M235" s="180"/>
      <c r="N235" s="180"/>
      <c r="O235" s="180"/>
      <c r="P235" s="180"/>
      <c r="Q235" s="181"/>
      <c r="R235" s="181"/>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row>
    <row r="236" spans="1:41" s="178" customFormat="1" x14ac:dyDescent="0.35">
      <c r="A236" s="89"/>
      <c r="B236" s="89"/>
      <c r="C236" s="215"/>
      <c r="D236" s="231"/>
      <c r="E236" s="89"/>
      <c r="F236" s="89"/>
      <c r="G236" s="179"/>
      <c r="H236" s="89"/>
      <c r="I236" s="179"/>
      <c r="J236" s="89"/>
      <c r="K236" s="179"/>
      <c r="L236" s="180"/>
      <c r="M236" s="180"/>
      <c r="N236" s="180"/>
      <c r="O236" s="180"/>
      <c r="P236" s="180"/>
      <c r="Q236" s="181"/>
      <c r="R236" s="181"/>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row>
    <row r="237" spans="1:41" s="178" customFormat="1" x14ac:dyDescent="0.35">
      <c r="A237" s="89"/>
      <c r="B237" s="89"/>
      <c r="C237" s="215"/>
      <c r="D237" s="231"/>
      <c r="E237" s="89"/>
      <c r="F237" s="89"/>
      <c r="G237" s="179"/>
      <c r="H237" s="89"/>
      <c r="I237" s="179"/>
      <c r="J237" s="89"/>
      <c r="K237" s="179"/>
      <c r="L237" s="180"/>
      <c r="M237" s="180"/>
      <c r="N237" s="180"/>
      <c r="O237" s="180"/>
      <c r="P237" s="180"/>
      <c r="Q237" s="181"/>
      <c r="R237" s="181"/>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row>
    <row r="238" spans="1:41" s="178" customFormat="1" x14ac:dyDescent="0.35">
      <c r="A238" s="89"/>
      <c r="B238" s="89"/>
      <c r="C238" s="215"/>
      <c r="D238" s="231"/>
      <c r="E238" s="89"/>
      <c r="F238" s="89"/>
      <c r="G238" s="179"/>
      <c r="H238" s="89"/>
      <c r="I238" s="179"/>
      <c r="J238" s="89"/>
      <c r="K238" s="179"/>
      <c r="L238" s="180"/>
      <c r="M238" s="180"/>
      <c r="N238" s="180"/>
      <c r="O238" s="180"/>
      <c r="P238" s="180"/>
      <c r="Q238" s="181"/>
      <c r="R238" s="181"/>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row>
    <row r="239" spans="1:41" s="178" customFormat="1" x14ac:dyDescent="0.35">
      <c r="A239" s="89"/>
      <c r="B239" s="89"/>
      <c r="C239" s="215"/>
      <c r="D239" s="231"/>
      <c r="E239" s="89"/>
      <c r="F239" s="89"/>
      <c r="G239" s="179"/>
      <c r="H239" s="89"/>
      <c r="I239" s="179"/>
      <c r="J239" s="89"/>
      <c r="K239" s="179"/>
      <c r="L239" s="180"/>
      <c r="M239" s="180"/>
      <c r="N239" s="180"/>
      <c r="O239" s="180"/>
      <c r="P239" s="180"/>
      <c r="Q239" s="181"/>
      <c r="R239" s="181"/>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row>
    <row r="240" spans="1:41" s="178" customFormat="1" x14ac:dyDescent="0.35">
      <c r="A240" s="89"/>
      <c r="B240" s="89"/>
      <c r="C240" s="215"/>
      <c r="D240" s="231"/>
      <c r="E240" s="89"/>
      <c r="F240" s="89"/>
      <c r="G240" s="179"/>
      <c r="H240" s="89"/>
      <c r="I240" s="179"/>
      <c r="J240" s="89"/>
      <c r="K240" s="179"/>
      <c r="L240" s="180"/>
      <c r="M240" s="180"/>
      <c r="N240" s="180"/>
      <c r="O240" s="180"/>
      <c r="P240" s="180"/>
      <c r="Q240" s="181"/>
      <c r="R240" s="181"/>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row>
    <row r="241" spans="1:41" s="178" customFormat="1" x14ac:dyDescent="0.35">
      <c r="A241" s="89"/>
      <c r="B241" s="89"/>
      <c r="C241" s="215"/>
      <c r="D241" s="231"/>
      <c r="E241" s="89"/>
      <c r="F241" s="89"/>
      <c r="G241" s="179"/>
      <c r="H241" s="89"/>
      <c r="I241" s="179"/>
      <c r="J241" s="89"/>
      <c r="K241" s="179"/>
      <c r="L241" s="180"/>
      <c r="M241" s="180"/>
      <c r="N241" s="180"/>
      <c r="O241" s="180"/>
      <c r="P241" s="180"/>
      <c r="Q241" s="181"/>
      <c r="R241" s="181"/>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row>
    <row r="242" spans="1:41" s="178" customFormat="1" x14ac:dyDescent="0.35">
      <c r="A242" s="89"/>
      <c r="B242" s="89"/>
      <c r="C242" s="215"/>
      <c r="D242" s="231"/>
      <c r="E242" s="89"/>
      <c r="F242" s="89"/>
      <c r="G242" s="179"/>
      <c r="H242" s="89"/>
      <c r="I242" s="179"/>
      <c r="J242" s="89"/>
      <c r="K242" s="179"/>
      <c r="L242" s="180"/>
      <c r="M242" s="180"/>
      <c r="N242" s="180"/>
      <c r="O242" s="180"/>
      <c r="P242" s="180"/>
      <c r="Q242" s="181"/>
      <c r="R242" s="181"/>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row>
    <row r="243" spans="1:41" s="178" customFormat="1" x14ac:dyDescent="0.35">
      <c r="A243" s="89"/>
      <c r="B243" s="89"/>
      <c r="C243" s="215"/>
      <c r="D243" s="231"/>
      <c r="E243" s="89"/>
      <c r="F243" s="89"/>
      <c r="G243" s="179"/>
      <c r="H243" s="89"/>
      <c r="I243" s="179"/>
      <c r="J243" s="89"/>
      <c r="K243" s="179"/>
      <c r="L243" s="180"/>
      <c r="M243" s="180"/>
      <c r="N243" s="180"/>
      <c r="O243" s="180"/>
      <c r="P243" s="180"/>
      <c r="Q243" s="181"/>
      <c r="R243" s="181"/>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row>
    <row r="244" spans="1:41" s="178" customFormat="1" x14ac:dyDescent="0.35">
      <c r="A244" s="89"/>
      <c r="B244" s="89"/>
      <c r="C244" s="215"/>
      <c r="D244" s="231"/>
      <c r="E244" s="89"/>
      <c r="F244" s="89"/>
      <c r="G244" s="179"/>
      <c r="H244" s="89"/>
      <c r="I244" s="179"/>
      <c r="J244" s="89"/>
      <c r="K244" s="179"/>
      <c r="L244" s="180"/>
      <c r="M244" s="180"/>
      <c r="N244" s="180"/>
      <c r="O244" s="180"/>
      <c r="P244" s="180"/>
      <c r="Q244" s="181"/>
      <c r="R244" s="181"/>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row>
    <row r="245" spans="1:41" s="178" customFormat="1" x14ac:dyDescent="0.35">
      <c r="A245" s="89"/>
      <c r="B245" s="89"/>
      <c r="C245" s="215"/>
      <c r="D245" s="231"/>
      <c r="E245" s="89"/>
      <c r="F245" s="89"/>
      <c r="G245" s="179"/>
      <c r="H245" s="89"/>
      <c r="I245" s="179"/>
      <c r="J245" s="89"/>
      <c r="K245" s="179"/>
      <c r="L245" s="180"/>
      <c r="M245" s="180"/>
      <c r="N245" s="180"/>
      <c r="O245" s="180"/>
      <c r="P245" s="180"/>
      <c r="Q245" s="181"/>
      <c r="R245" s="181"/>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row>
    <row r="246" spans="1:41" s="178" customFormat="1" x14ac:dyDescent="0.35">
      <c r="A246" s="89"/>
      <c r="B246" s="89"/>
      <c r="C246" s="215"/>
      <c r="D246" s="231"/>
      <c r="E246" s="89"/>
      <c r="F246" s="89"/>
      <c r="G246" s="179"/>
      <c r="H246" s="89"/>
      <c r="I246" s="179"/>
      <c r="J246" s="89"/>
      <c r="K246" s="179"/>
      <c r="L246" s="180"/>
      <c r="M246" s="180"/>
      <c r="N246" s="180"/>
      <c r="O246" s="180"/>
      <c r="P246" s="180"/>
      <c r="Q246" s="181"/>
      <c r="R246" s="181"/>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row>
    <row r="247" spans="1:41" s="178" customFormat="1" x14ac:dyDescent="0.35">
      <c r="A247" s="89"/>
      <c r="B247" s="89"/>
      <c r="C247" s="215"/>
      <c r="D247" s="231"/>
      <c r="E247" s="89"/>
      <c r="F247" s="89"/>
      <c r="G247" s="179"/>
      <c r="H247" s="89"/>
      <c r="I247" s="179"/>
      <c r="J247" s="89"/>
      <c r="K247" s="179"/>
      <c r="L247" s="180"/>
      <c r="M247" s="180"/>
      <c r="N247" s="180"/>
      <c r="O247" s="180"/>
      <c r="P247" s="180"/>
      <c r="Q247" s="181"/>
      <c r="R247" s="181"/>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row>
    <row r="248" spans="1:41" s="178" customFormat="1" x14ac:dyDescent="0.35">
      <c r="A248" s="89"/>
      <c r="B248" s="89"/>
      <c r="C248" s="215"/>
      <c r="D248" s="231"/>
      <c r="E248" s="89"/>
      <c r="F248" s="89"/>
      <c r="G248" s="179"/>
      <c r="H248" s="89"/>
      <c r="I248" s="179"/>
      <c r="J248" s="89"/>
      <c r="K248" s="179"/>
      <c r="L248" s="180"/>
      <c r="M248" s="180"/>
      <c r="N248" s="180"/>
      <c r="O248" s="180"/>
      <c r="P248" s="180"/>
      <c r="Q248" s="181"/>
      <c r="R248" s="181"/>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row>
    <row r="249" spans="1:41" s="178" customFormat="1" x14ac:dyDescent="0.35">
      <c r="A249" s="89"/>
      <c r="B249" s="89"/>
      <c r="C249" s="215"/>
      <c r="D249" s="231"/>
      <c r="E249" s="89"/>
      <c r="F249" s="89"/>
      <c r="G249" s="179"/>
      <c r="H249" s="89"/>
      <c r="I249" s="179"/>
      <c r="J249" s="89"/>
      <c r="K249" s="179"/>
      <c r="L249" s="180"/>
      <c r="M249" s="180"/>
      <c r="N249" s="180"/>
      <c r="O249" s="180"/>
      <c r="P249" s="180"/>
      <c r="Q249" s="181"/>
      <c r="R249" s="181"/>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row>
    <row r="250" spans="1:41" s="178" customFormat="1" x14ac:dyDescent="0.35">
      <c r="A250" s="89"/>
      <c r="B250" s="89"/>
      <c r="C250" s="215"/>
      <c r="D250" s="231"/>
      <c r="E250" s="89"/>
      <c r="F250" s="89"/>
      <c r="G250" s="179"/>
      <c r="H250" s="89"/>
      <c r="I250" s="179"/>
      <c r="J250" s="89"/>
      <c r="K250" s="179"/>
      <c r="L250" s="180"/>
      <c r="M250" s="180"/>
      <c r="N250" s="180"/>
      <c r="O250" s="180"/>
      <c r="P250" s="180"/>
      <c r="Q250" s="181"/>
      <c r="R250" s="181"/>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row>
    <row r="251" spans="1:41" s="178" customFormat="1" x14ac:dyDescent="0.35">
      <c r="A251" s="89"/>
      <c r="B251" s="89"/>
      <c r="C251" s="215"/>
      <c r="D251" s="231"/>
      <c r="E251" s="89"/>
      <c r="F251" s="89"/>
      <c r="G251" s="179"/>
      <c r="H251" s="89"/>
      <c r="I251" s="179"/>
      <c r="J251" s="89"/>
      <c r="K251" s="179"/>
      <c r="L251" s="180"/>
      <c r="M251" s="180"/>
      <c r="N251" s="180"/>
      <c r="O251" s="180"/>
      <c r="P251" s="180"/>
      <c r="Q251" s="181"/>
      <c r="R251" s="181"/>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row>
    <row r="252" spans="1:41" s="178" customFormat="1" x14ac:dyDescent="0.35">
      <c r="A252" s="89"/>
      <c r="B252" s="89"/>
      <c r="C252" s="215"/>
      <c r="D252" s="231"/>
      <c r="E252" s="89"/>
      <c r="F252" s="89"/>
      <c r="G252" s="179"/>
      <c r="H252" s="89"/>
      <c r="I252" s="179"/>
      <c r="J252" s="89"/>
      <c r="K252" s="179"/>
      <c r="L252" s="180"/>
      <c r="M252" s="180"/>
      <c r="N252" s="180"/>
      <c r="O252" s="180"/>
      <c r="P252" s="180"/>
      <c r="Q252" s="181"/>
      <c r="R252" s="181"/>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row>
    <row r="253" spans="1:41" s="178" customFormat="1" x14ac:dyDescent="0.35">
      <c r="A253" s="89"/>
      <c r="B253" s="89"/>
      <c r="C253" s="215"/>
      <c r="D253" s="231"/>
      <c r="E253" s="89"/>
      <c r="F253" s="89"/>
      <c r="G253" s="179"/>
      <c r="H253" s="89"/>
      <c r="I253" s="179"/>
      <c r="J253" s="89"/>
      <c r="K253" s="179"/>
      <c r="L253" s="180"/>
      <c r="M253" s="180"/>
      <c r="N253" s="180"/>
      <c r="O253" s="180"/>
      <c r="P253" s="180"/>
      <c r="Q253" s="181"/>
      <c r="R253" s="181"/>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row>
    <row r="254" spans="1:41" x14ac:dyDescent="0.35">
      <c r="C254" s="215"/>
    </row>
    <row r="255" spans="1:41" x14ac:dyDescent="0.35">
      <c r="C255" s="215"/>
    </row>
    <row r="256" spans="1:41" x14ac:dyDescent="0.35">
      <c r="C256" s="215"/>
    </row>
    <row r="257" spans="3:3" x14ac:dyDescent="0.35">
      <c r="C257" s="215"/>
    </row>
    <row r="258" spans="3:3" x14ac:dyDescent="0.35">
      <c r="C258" s="215"/>
    </row>
    <row r="259" spans="3:3" x14ac:dyDescent="0.35">
      <c r="C259" s="215"/>
    </row>
    <row r="260" spans="3:3" x14ac:dyDescent="0.35">
      <c r="C260" s="215"/>
    </row>
    <row r="261" spans="3:3" x14ac:dyDescent="0.35">
      <c r="C261" s="215"/>
    </row>
    <row r="262" spans="3:3" x14ac:dyDescent="0.35">
      <c r="C262" s="215"/>
    </row>
    <row r="263" spans="3:3" x14ac:dyDescent="0.35">
      <c r="C263" s="215"/>
    </row>
    <row r="264" spans="3:3" x14ac:dyDescent="0.35">
      <c r="C264" s="215"/>
    </row>
    <row r="265" spans="3:3" x14ac:dyDescent="0.35">
      <c r="C265" s="215"/>
    </row>
    <row r="266" spans="3:3" x14ac:dyDescent="0.35">
      <c r="C266" s="215"/>
    </row>
    <row r="267" spans="3:3" x14ac:dyDescent="0.35">
      <c r="C267" s="215"/>
    </row>
    <row r="268" spans="3:3" x14ac:dyDescent="0.35">
      <c r="C268" s="215"/>
    </row>
    <row r="269" spans="3:3" x14ac:dyDescent="0.35">
      <c r="C269" s="215"/>
    </row>
    <row r="270" spans="3:3" x14ac:dyDescent="0.35">
      <c r="C270" s="215"/>
    </row>
    <row r="271" spans="3:3" x14ac:dyDescent="0.35">
      <c r="C271" s="215"/>
    </row>
    <row r="272" spans="3:3" x14ac:dyDescent="0.35">
      <c r="C272" s="215"/>
    </row>
    <row r="273" spans="3:3" x14ac:dyDescent="0.35">
      <c r="C273" s="215"/>
    </row>
    <row r="274" spans="3:3" x14ac:dyDescent="0.35">
      <c r="C274" s="215"/>
    </row>
  </sheetData>
  <sheetProtection sheet="1" objects="1" scenarios="1" formatCells="0" formatColumns="0" formatRows="0" selectLockedCells="1"/>
  <mergeCells count="4">
    <mergeCell ref="L39:N40"/>
    <mergeCell ref="C2:C4"/>
    <mergeCell ref="B5:D5"/>
    <mergeCell ref="E2:J4"/>
  </mergeCells>
  <conditionalFormatting sqref="E9">
    <cfRule type="notContainsBlanks" dxfId="19" priority="13">
      <formula>LEN(TRIM(E9))&gt;0</formula>
    </cfRule>
  </conditionalFormatting>
  <conditionalFormatting sqref="E5">
    <cfRule type="containsBlanks" dxfId="18" priority="11">
      <formula>LEN(TRIM(E5))=0</formula>
    </cfRule>
  </conditionalFormatting>
  <conditionalFormatting sqref="L39">
    <cfRule type="cellIs" dxfId="17" priority="10" operator="equal">
      <formula>"Overnights Must Total 365"</formula>
    </cfRule>
  </conditionalFormatting>
  <conditionalFormatting sqref="G73:G74 I73">
    <cfRule type="cellIs" dxfId="16" priority="8" operator="equal">
      <formula>0</formula>
    </cfRule>
  </conditionalFormatting>
  <conditionalFormatting sqref="G85:I85 H86">
    <cfRule type="cellIs" dxfId="15" priority="7" operator="equal">
      <formula>0</formula>
    </cfRule>
  </conditionalFormatting>
  <conditionalFormatting sqref="L38">
    <cfRule type="cellIs" dxfId="14" priority="6" operator="equal">
      <formula>"USE WORKSHEET A"</formula>
    </cfRule>
  </conditionalFormatting>
  <conditionalFormatting sqref="G38 I38">
    <cfRule type="cellIs" dxfId="13" priority="5" operator="equal">
      <formula>"STOP"</formula>
    </cfRule>
  </conditionalFormatting>
  <conditionalFormatting sqref="G85 I85">
    <cfRule type="cellIs" dxfId="12" priority="4" operator="greaterThan">
      <formula>0</formula>
    </cfRule>
  </conditionalFormatting>
  <conditionalFormatting sqref="G86 I86">
    <cfRule type="cellIs" dxfId="11" priority="2" operator="equal">
      <formula>"Error"</formula>
    </cfRule>
  </conditionalFormatting>
  <conditionalFormatting sqref="G87:I87">
    <cfRule type="cellIs" dxfId="10" priority="1" operator="greaterThan">
      <formula>0</formula>
    </cfRule>
  </conditionalFormatting>
  <printOptions horizontalCentered="1" verticalCentered="1"/>
  <pageMargins left="0.25" right="0.25" top="0" bottom="0" header="0.3" footer="0.3"/>
  <pageSetup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Button 6">
              <controlPr defaultSize="0" print="0" autoFill="0" autoPict="0" macro="[0]!TestOrder" altText="Print Sheet">
                <anchor moveWithCells="1" sizeWithCells="1">
                  <from>
                    <xdr:col>11</xdr:col>
                    <xdr:colOff>527050</xdr:colOff>
                    <xdr:row>66</xdr:row>
                    <xdr:rowOff>0</xdr:rowOff>
                  </from>
                  <to>
                    <xdr:col>12</xdr:col>
                    <xdr:colOff>0</xdr:colOff>
                    <xdr:row>66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73"/>
  <sheetViews>
    <sheetView view="pageBreakPreview" zoomScale="60" zoomScaleNormal="70" workbookViewId="0">
      <selection activeCell="B23" sqref="B23:G23"/>
    </sheetView>
  </sheetViews>
  <sheetFormatPr defaultColWidth="11.7265625" defaultRowHeight="20" x14ac:dyDescent="0.4"/>
  <cols>
    <col min="1" max="1" width="2.1796875" style="24" customWidth="1"/>
    <col min="2" max="2" width="19.1796875" style="24" customWidth="1"/>
    <col min="3" max="3" width="14.26953125" style="24" customWidth="1"/>
    <col min="4" max="4" width="19.1796875" style="24" customWidth="1"/>
    <col min="5" max="5" width="19.453125" style="24" customWidth="1"/>
    <col min="6" max="6" width="16.453125" style="24" customWidth="1"/>
    <col min="7" max="7" width="18.1796875" style="24" customWidth="1"/>
    <col min="8" max="12" width="9.1796875" style="24" customWidth="1"/>
    <col min="13" max="13" width="13.26953125" style="24" customWidth="1"/>
    <col min="14" max="14" width="15.54296875" style="24" customWidth="1"/>
    <col min="15" max="15" width="16" style="24" customWidth="1"/>
    <col min="16" max="16" width="2.1796875" style="24" customWidth="1"/>
    <col min="17" max="17" width="44.453125" style="24" customWidth="1"/>
    <col min="18" max="16384" width="11.7265625" style="24"/>
  </cols>
  <sheetData>
    <row r="1" spans="1:23" ht="15" customHeight="1" thickBot="1" x14ac:dyDescent="0.35">
      <c r="A1" s="21"/>
      <c r="B1" s="22"/>
      <c r="C1" s="22"/>
      <c r="D1" s="22"/>
      <c r="E1" s="22"/>
      <c r="F1" s="22"/>
      <c r="G1" s="22"/>
      <c r="H1" s="22"/>
      <c r="I1" s="22"/>
      <c r="J1" s="22"/>
      <c r="K1" s="22"/>
      <c r="L1" s="22"/>
      <c r="M1" s="22"/>
      <c r="N1" s="22"/>
      <c r="O1" s="22"/>
      <c r="P1" s="23"/>
    </row>
    <row r="2" spans="1:23" s="241" customFormat="1" ht="32.15" customHeight="1" thickTop="1" x14ac:dyDescent="0.5">
      <c r="A2" s="239"/>
      <c r="B2" s="381" t="s">
        <v>113</v>
      </c>
      <c r="C2" s="382"/>
      <c r="D2" s="383"/>
      <c r="E2" s="383"/>
      <c r="F2" s="383"/>
      <c r="G2" s="383"/>
      <c r="H2" s="234"/>
      <c r="I2" s="234"/>
      <c r="J2" s="384" t="s">
        <v>114</v>
      </c>
      <c r="K2" s="384"/>
      <c r="L2" s="384"/>
      <c r="M2" s="384"/>
      <c r="N2" s="384"/>
      <c r="O2" s="385"/>
      <c r="P2" s="240"/>
    </row>
    <row r="3" spans="1:23" s="241" customFormat="1" ht="33" customHeight="1" thickBot="1" x14ac:dyDescent="0.55000000000000004">
      <c r="A3" s="239"/>
      <c r="B3" s="235" t="s">
        <v>115</v>
      </c>
      <c r="C3" s="386"/>
      <c r="D3" s="386"/>
      <c r="E3" s="387" t="s">
        <v>116</v>
      </c>
      <c r="F3" s="387"/>
      <c r="G3" s="387"/>
      <c r="H3" s="388"/>
      <c r="I3" s="388"/>
      <c r="J3" s="236"/>
      <c r="K3" s="237"/>
      <c r="L3" s="237"/>
      <c r="M3" s="389"/>
      <c r="N3" s="389"/>
      <c r="O3" s="390"/>
      <c r="P3" s="240"/>
    </row>
    <row r="4" spans="1:23" ht="30.65" customHeight="1" thickBot="1" x14ac:dyDescent="0.45">
      <c r="A4" s="27"/>
      <c r="B4" s="391" t="s">
        <v>117</v>
      </c>
      <c r="C4" s="392"/>
      <c r="D4" s="392"/>
      <c r="E4" s="392"/>
      <c r="F4" s="392"/>
      <c r="G4" s="392"/>
      <c r="H4" s="392"/>
      <c r="I4" s="392"/>
      <c r="J4" s="392"/>
      <c r="K4" s="392"/>
      <c r="L4" s="392"/>
      <c r="M4" s="392"/>
      <c r="N4" s="392"/>
      <c r="O4" s="393"/>
      <c r="P4" s="28"/>
    </row>
    <row r="5" spans="1:23" ht="25" x14ac:dyDescent="0.5">
      <c r="A5" s="27"/>
      <c r="B5" s="394"/>
      <c r="C5" s="395"/>
      <c r="D5" s="395"/>
      <c r="E5" s="395"/>
      <c r="F5" s="238"/>
      <c r="G5" s="238"/>
      <c r="H5" s="396"/>
      <c r="I5" s="396"/>
      <c r="J5" s="396"/>
      <c r="K5" s="396"/>
      <c r="L5" s="396"/>
      <c r="M5" s="396"/>
      <c r="N5" s="396"/>
      <c r="O5" s="397"/>
      <c r="P5" s="28"/>
    </row>
    <row r="6" spans="1:23" ht="30.75" customHeight="1" thickBot="1" x14ac:dyDescent="0.55000000000000004">
      <c r="A6" s="27"/>
      <c r="B6" s="29" t="s">
        <v>118</v>
      </c>
      <c r="C6" s="30"/>
      <c r="D6" s="30"/>
      <c r="E6" s="30"/>
      <c r="F6" s="30"/>
      <c r="G6" s="30"/>
      <c r="H6" s="376" t="s">
        <v>119</v>
      </c>
      <c r="I6" s="376"/>
      <c r="J6" s="376"/>
      <c r="K6" s="30"/>
      <c r="L6" s="30"/>
      <c r="M6" s="30"/>
      <c r="N6" s="30"/>
      <c r="O6" s="31"/>
      <c r="P6" s="28"/>
    </row>
    <row r="7" spans="1:23" ht="23.25" customHeight="1" x14ac:dyDescent="0.5">
      <c r="A7" s="27"/>
      <c r="B7" s="377" t="s">
        <v>121</v>
      </c>
      <c r="C7" s="378"/>
      <c r="D7" s="378"/>
      <c r="E7" s="378"/>
      <c r="F7" s="379" t="s">
        <v>122</v>
      </c>
      <c r="G7" s="379"/>
      <c r="H7" s="378" t="s">
        <v>121</v>
      </c>
      <c r="I7" s="378"/>
      <c r="J7" s="378"/>
      <c r="K7" s="378"/>
      <c r="L7" s="378"/>
      <c r="M7" s="378"/>
      <c r="N7" s="379" t="s">
        <v>122</v>
      </c>
      <c r="O7" s="380"/>
      <c r="P7" s="28"/>
      <c r="Q7" s="243" t="s">
        <v>120</v>
      </c>
      <c r="R7" s="242"/>
      <c r="S7" s="242"/>
      <c r="T7" s="242"/>
      <c r="U7" s="242"/>
      <c r="V7" s="242"/>
      <c r="W7" s="242"/>
    </row>
    <row r="8" spans="1:23" ht="27.75" customHeight="1" x14ac:dyDescent="0.5">
      <c r="A8" s="27"/>
      <c r="B8" s="356"/>
      <c r="C8" s="357"/>
      <c r="D8" s="357"/>
      <c r="E8" s="357"/>
      <c r="F8" s="358"/>
      <c r="G8" s="359"/>
      <c r="H8" s="357"/>
      <c r="I8" s="357"/>
      <c r="J8" s="357"/>
      <c r="K8" s="357"/>
      <c r="L8" s="357"/>
      <c r="M8" s="357"/>
      <c r="N8" s="359"/>
      <c r="O8" s="360"/>
      <c r="P8" s="28"/>
      <c r="Q8" s="244" t="s">
        <v>167</v>
      </c>
      <c r="R8" s="242"/>
      <c r="S8" s="242"/>
      <c r="T8" s="242"/>
      <c r="U8" s="242"/>
      <c r="V8" s="242"/>
      <c r="W8" s="242"/>
    </row>
    <row r="9" spans="1:23" ht="27.75" customHeight="1" x14ac:dyDescent="0.5">
      <c r="A9" s="27"/>
      <c r="B9" s="356"/>
      <c r="C9" s="357"/>
      <c r="D9" s="357"/>
      <c r="E9" s="357"/>
      <c r="F9" s="358"/>
      <c r="G9" s="359"/>
      <c r="H9" s="357"/>
      <c r="I9" s="357"/>
      <c r="J9" s="357"/>
      <c r="K9" s="357"/>
      <c r="L9" s="357"/>
      <c r="M9" s="357"/>
      <c r="N9" s="359"/>
      <c r="O9" s="360"/>
      <c r="P9" s="28"/>
    </row>
    <row r="10" spans="1:23" ht="27.75" customHeight="1" thickBot="1" x14ac:dyDescent="0.55000000000000004">
      <c r="A10" s="27"/>
      <c r="B10" s="361"/>
      <c r="C10" s="362"/>
      <c r="D10" s="362"/>
      <c r="E10" s="362"/>
      <c r="F10" s="363"/>
      <c r="G10" s="364"/>
      <c r="H10" s="365"/>
      <c r="I10" s="365"/>
      <c r="J10" s="365"/>
      <c r="K10" s="365"/>
      <c r="L10" s="365"/>
      <c r="M10" s="365"/>
      <c r="N10" s="366"/>
      <c r="O10" s="367"/>
      <c r="P10" s="28"/>
    </row>
    <row r="11" spans="1:23" ht="24.75" customHeight="1" thickTop="1" thickBot="1" x14ac:dyDescent="0.55000000000000004">
      <c r="A11" s="27"/>
      <c r="B11" s="368"/>
      <c r="C11" s="369"/>
      <c r="D11" s="369"/>
      <c r="E11" s="369"/>
      <c r="F11" s="369"/>
      <c r="G11" s="369"/>
      <c r="H11" s="370" t="s">
        <v>123</v>
      </c>
      <c r="I11" s="371"/>
      <c r="J11" s="372"/>
      <c r="K11" s="373" t="s">
        <v>124</v>
      </c>
      <c r="L11" s="371"/>
      <c r="M11" s="372"/>
      <c r="N11" s="374" t="s">
        <v>125</v>
      </c>
      <c r="O11" s="375"/>
      <c r="P11" s="28"/>
    </row>
    <row r="12" spans="1:23" s="34" customFormat="1" ht="46.5" customHeight="1" thickTop="1" x14ac:dyDescent="0.35">
      <c r="A12" s="32"/>
      <c r="B12" s="348" t="s">
        <v>126</v>
      </c>
      <c r="C12" s="349"/>
      <c r="D12" s="349"/>
      <c r="E12" s="349"/>
      <c r="F12" s="349"/>
      <c r="G12" s="350"/>
      <c r="H12" s="351">
        <f>'Worksheet B'!G11</f>
        <v>0</v>
      </c>
      <c r="I12" s="352"/>
      <c r="J12" s="353"/>
      <c r="K12" s="351">
        <f>'Worksheet B'!I11</f>
        <v>0</v>
      </c>
      <c r="L12" s="352"/>
      <c r="M12" s="353"/>
      <c r="N12" s="354"/>
      <c r="O12" s="355"/>
      <c r="P12" s="33"/>
    </row>
    <row r="13" spans="1:23" s="34" customFormat="1" ht="46.5" customHeight="1" x14ac:dyDescent="0.35">
      <c r="A13" s="32"/>
      <c r="B13" s="319" t="s">
        <v>127</v>
      </c>
      <c r="C13" s="320"/>
      <c r="D13" s="320"/>
      <c r="E13" s="320"/>
      <c r="F13" s="320"/>
      <c r="G13" s="321"/>
      <c r="H13" s="338">
        <f>'Worksheet B'!G13</f>
        <v>0</v>
      </c>
      <c r="I13" s="339"/>
      <c r="J13" s="340"/>
      <c r="K13" s="338">
        <f>'Worksheet B'!I13</f>
        <v>0</v>
      </c>
      <c r="L13" s="339"/>
      <c r="M13" s="340"/>
      <c r="N13" s="313"/>
      <c r="O13" s="314"/>
      <c r="P13" s="33"/>
    </row>
    <row r="14" spans="1:23" s="34" customFormat="1" ht="46.5" customHeight="1" x14ac:dyDescent="0.35">
      <c r="A14" s="32"/>
      <c r="B14" s="319" t="s">
        <v>128</v>
      </c>
      <c r="C14" s="320"/>
      <c r="D14" s="320"/>
      <c r="E14" s="320"/>
      <c r="F14" s="320"/>
      <c r="G14" s="321"/>
      <c r="H14" s="338">
        <f>'Worksheet B'!G15</f>
        <v>0</v>
      </c>
      <c r="I14" s="339"/>
      <c r="J14" s="340"/>
      <c r="K14" s="338">
        <f>'Worksheet B'!I15</f>
        <v>0</v>
      </c>
      <c r="L14" s="339"/>
      <c r="M14" s="340"/>
      <c r="N14" s="313"/>
      <c r="O14" s="314"/>
      <c r="P14" s="33"/>
    </row>
    <row r="15" spans="1:23" s="34" customFormat="1" ht="46.5" customHeight="1" x14ac:dyDescent="0.35">
      <c r="A15" s="32"/>
      <c r="B15" s="319" t="s">
        <v>129</v>
      </c>
      <c r="C15" s="320"/>
      <c r="D15" s="320"/>
      <c r="E15" s="320"/>
      <c r="F15" s="320"/>
      <c r="G15" s="321"/>
      <c r="H15" s="338">
        <f>'Worksheet B'!G17</f>
        <v>0</v>
      </c>
      <c r="I15" s="339"/>
      <c r="J15" s="340"/>
      <c r="K15" s="338">
        <f>'Worksheet B'!I17</f>
        <v>0</v>
      </c>
      <c r="L15" s="339"/>
      <c r="M15" s="340"/>
      <c r="N15" s="313"/>
      <c r="O15" s="314"/>
      <c r="P15" s="33"/>
    </row>
    <row r="16" spans="1:23" s="34" customFormat="1" ht="46.5" customHeight="1" x14ac:dyDescent="0.35">
      <c r="A16" s="32"/>
      <c r="B16" s="319" t="s">
        <v>241</v>
      </c>
      <c r="C16" s="320"/>
      <c r="D16" s="320"/>
      <c r="E16" s="320"/>
      <c r="F16" s="320"/>
      <c r="G16" s="321"/>
      <c r="H16" s="338">
        <f>'Worksheet B'!G19</f>
        <v>0</v>
      </c>
      <c r="I16" s="339"/>
      <c r="J16" s="340"/>
      <c r="K16" s="338">
        <f>'Worksheet B'!I19</f>
        <v>0</v>
      </c>
      <c r="L16" s="339"/>
      <c r="M16" s="340"/>
      <c r="N16" s="313"/>
      <c r="O16" s="314"/>
      <c r="P16" s="33"/>
    </row>
    <row r="17" spans="1:16" s="34" customFormat="1" ht="46.5" customHeight="1" x14ac:dyDescent="0.35">
      <c r="A17" s="32"/>
      <c r="B17" s="319" t="s">
        <v>130</v>
      </c>
      <c r="C17" s="320"/>
      <c r="D17" s="320"/>
      <c r="E17" s="320"/>
      <c r="F17" s="320"/>
      <c r="G17" s="321"/>
      <c r="H17" s="338">
        <f>'Worksheet B'!G25</f>
        <v>0</v>
      </c>
      <c r="I17" s="339"/>
      <c r="J17" s="340"/>
      <c r="K17" s="338">
        <f>'Worksheet B'!I25</f>
        <v>0</v>
      </c>
      <c r="L17" s="339"/>
      <c r="M17" s="340"/>
      <c r="N17" s="313"/>
      <c r="O17" s="314"/>
      <c r="P17" s="33"/>
    </row>
    <row r="18" spans="1:16" s="34" customFormat="1" ht="46.5" customHeight="1" x14ac:dyDescent="0.35">
      <c r="A18" s="32"/>
      <c r="B18" s="319" t="s">
        <v>131</v>
      </c>
      <c r="C18" s="320"/>
      <c r="D18" s="320"/>
      <c r="E18" s="320"/>
      <c r="F18" s="320"/>
      <c r="G18" s="321"/>
      <c r="H18" s="338">
        <f>'Worksheet B'!G27</f>
        <v>0</v>
      </c>
      <c r="I18" s="339"/>
      <c r="J18" s="340"/>
      <c r="K18" s="338">
        <f>'Worksheet B'!I29</f>
        <v>0</v>
      </c>
      <c r="L18" s="339"/>
      <c r="M18" s="340"/>
      <c r="N18" s="313"/>
      <c r="O18" s="314"/>
      <c r="P18" s="33"/>
    </row>
    <row r="19" spans="1:16" s="34" customFormat="1" ht="46.5" customHeight="1" x14ac:dyDescent="0.35">
      <c r="A19" s="32"/>
      <c r="B19" s="322" t="s">
        <v>132</v>
      </c>
      <c r="C19" s="341"/>
      <c r="D19" s="341"/>
      <c r="E19" s="341"/>
      <c r="F19" s="341"/>
      <c r="G19" s="342"/>
      <c r="H19" s="338">
        <f>'Worksheet B'!G29</f>
        <v>0</v>
      </c>
      <c r="I19" s="339"/>
      <c r="J19" s="340"/>
      <c r="K19" s="338">
        <f>'Worksheet B'!I29</f>
        <v>0</v>
      </c>
      <c r="L19" s="339"/>
      <c r="M19" s="340"/>
      <c r="N19" s="338">
        <f>'Worksheet B'!K29</f>
        <v>0</v>
      </c>
      <c r="O19" s="343"/>
      <c r="P19" s="33"/>
    </row>
    <row r="20" spans="1:16" s="34" customFormat="1" ht="46.5" customHeight="1" x14ac:dyDescent="0.35">
      <c r="A20" s="32"/>
      <c r="B20" s="344" t="s">
        <v>133</v>
      </c>
      <c r="C20" s="345"/>
      <c r="D20" s="345"/>
      <c r="E20" s="345"/>
      <c r="F20" s="345"/>
      <c r="G20" s="346"/>
      <c r="H20" s="347" t="e">
        <f>'Worksheet B'!G31</f>
        <v>#DIV/0!</v>
      </c>
      <c r="I20" s="339"/>
      <c r="J20" s="340"/>
      <c r="K20" s="347" t="e">
        <f>'Worksheet B'!I31</f>
        <v>#DIV/0!</v>
      </c>
      <c r="L20" s="339"/>
      <c r="M20" s="340"/>
      <c r="N20" s="313"/>
      <c r="O20" s="314"/>
      <c r="P20" s="33"/>
    </row>
    <row r="21" spans="1:16" s="34" customFormat="1" ht="38.15" customHeight="1" x14ac:dyDescent="0.35">
      <c r="A21" s="32"/>
      <c r="B21" s="309" t="s">
        <v>134</v>
      </c>
      <c r="C21" s="310"/>
      <c r="D21" s="310"/>
      <c r="E21" s="310"/>
      <c r="F21" s="310"/>
      <c r="G21" s="311"/>
      <c r="H21" s="332"/>
      <c r="I21" s="332"/>
      <c r="J21" s="332"/>
      <c r="K21" s="332"/>
      <c r="L21" s="332"/>
      <c r="M21" s="332"/>
      <c r="N21" s="333">
        <f>'Worksheet B'!K33</f>
        <v>0</v>
      </c>
      <c r="O21" s="334"/>
      <c r="P21" s="33"/>
    </row>
    <row r="22" spans="1:16" s="34" customFormat="1" ht="38.15" customHeight="1" x14ac:dyDescent="0.35">
      <c r="A22" s="32"/>
      <c r="B22" s="309" t="s">
        <v>135</v>
      </c>
      <c r="C22" s="310"/>
      <c r="D22" s="310"/>
      <c r="E22" s="310"/>
      <c r="F22" s="310"/>
      <c r="G22" s="310"/>
      <c r="H22" s="335"/>
      <c r="I22" s="336"/>
      <c r="J22" s="336"/>
      <c r="K22" s="336"/>
      <c r="L22" s="336"/>
      <c r="M22" s="337"/>
      <c r="N22" s="333">
        <f>'Worksheet B'!K35</f>
        <v>0</v>
      </c>
      <c r="O22" s="334"/>
      <c r="P22" s="33"/>
    </row>
    <row r="23" spans="1:16" s="34" customFormat="1" ht="46.5" customHeight="1" x14ac:dyDescent="0.35">
      <c r="A23" s="32"/>
      <c r="B23" s="322" t="s">
        <v>136</v>
      </c>
      <c r="C23" s="323"/>
      <c r="D23" s="323"/>
      <c r="E23" s="323"/>
      <c r="F23" s="323"/>
      <c r="G23" s="324"/>
      <c r="H23" s="312" t="e">
        <f>'Worksheet B'!G37</f>
        <v>#DIV/0!</v>
      </c>
      <c r="I23" s="312"/>
      <c r="J23" s="312"/>
      <c r="K23" s="312" t="e">
        <f>'Worksheet B'!I37</f>
        <v>#DIV/0!</v>
      </c>
      <c r="L23" s="312"/>
      <c r="M23" s="312"/>
      <c r="N23" s="313"/>
      <c r="O23" s="314"/>
      <c r="P23" s="33"/>
    </row>
    <row r="24" spans="1:16" s="34" customFormat="1" ht="46.5" customHeight="1" x14ac:dyDescent="0.35">
      <c r="A24" s="32"/>
      <c r="B24" s="322" t="s">
        <v>137</v>
      </c>
      <c r="C24" s="323"/>
      <c r="D24" s="323"/>
      <c r="E24" s="323"/>
      <c r="F24" s="323"/>
      <c r="G24" s="324"/>
      <c r="H24" s="325">
        <f>'Worksheet B'!G39</f>
        <v>0</v>
      </c>
      <c r="I24" s="325"/>
      <c r="J24" s="325"/>
      <c r="K24" s="325">
        <f>'Worksheet B'!I39</f>
        <v>0</v>
      </c>
      <c r="L24" s="325"/>
      <c r="M24" s="325"/>
      <c r="N24" s="326"/>
      <c r="O24" s="327"/>
      <c r="P24" s="33"/>
    </row>
    <row r="25" spans="1:16" s="34" customFormat="1" ht="33" customHeight="1" x14ac:dyDescent="0.35">
      <c r="A25" s="32"/>
      <c r="B25" s="328" t="s">
        <v>138</v>
      </c>
      <c r="C25" s="329"/>
      <c r="D25" s="329"/>
      <c r="E25" s="329"/>
      <c r="F25" s="329"/>
      <c r="G25" s="329"/>
      <c r="H25" s="329"/>
      <c r="I25" s="329"/>
      <c r="J25" s="329"/>
      <c r="K25" s="329"/>
      <c r="L25" s="329"/>
      <c r="M25" s="329"/>
      <c r="N25" s="329"/>
      <c r="O25" s="330"/>
      <c r="P25" s="33"/>
    </row>
    <row r="26" spans="1:16" s="34" customFormat="1" ht="39.65" customHeight="1" x14ac:dyDescent="0.35">
      <c r="A26" s="32"/>
      <c r="B26" s="322" t="s">
        <v>166</v>
      </c>
      <c r="C26" s="323"/>
      <c r="D26" s="323"/>
      <c r="E26" s="323"/>
      <c r="F26" s="323"/>
      <c r="G26" s="324"/>
      <c r="H26" s="331" t="e">
        <f>'Worksheet B'!G41</f>
        <v>#DIV/0!</v>
      </c>
      <c r="I26" s="312"/>
      <c r="J26" s="312"/>
      <c r="K26" s="331" t="e">
        <f>'Worksheet B'!I41</f>
        <v>#DIV/0!</v>
      </c>
      <c r="L26" s="312"/>
      <c r="M26" s="312"/>
      <c r="N26" s="313"/>
      <c r="O26" s="314"/>
      <c r="P26" s="33"/>
    </row>
    <row r="27" spans="1:16" s="34" customFormat="1" ht="38.15" customHeight="1" x14ac:dyDescent="0.35">
      <c r="A27" s="32"/>
      <c r="B27" s="322" t="s">
        <v>139</v>
      </c>
      <c r="C27" s="323"/>
      <c r="D27" s="323"/>
      <c r="E27" s="323"/>
      <c r="F27" s="323"/>
      <c r="G27" s="324"/>
      <c r="H27" s="312" t="e">
        <f>'Worksheet B'!G43</f>
        <v>#DIV/0!</v>
      </c>
      <c r="I27" s="312"/>
      <c r="J27" s="312"/>
      <c r="K27" s="312" t="e">
        <f>'Worksheet B'!I43</f>
        <v>#DIV/0!</v>
      </c>
      <c r="L27" s="312"/>
      <c r="M27" s="312"/>
      <c r="N27" s="313"/>
      <c r="O27" s="314"/>
      <c r="P27" s="33"/>
    </row>
    <row r="28" spans="1:16" s="34" customFormat="1" ht="46.5" customHeight="1" x14ac:dyDescent="0.35">
      <c r="A28" s="32"/>
      <c r="B28" s="309" t="s">
        <v>140</v>
      </c>
      <c r="C28" s="310"/>
      <c r="D28" s="310"/>
      <c r="E28" s="310"/>
      <c r="F28" s="310"/>
      <c r="G28" s="311"/>
      <c r="H28" s="313"/>
      <c r="I28" s="313"/>
      <c r="J28" s="313"/>
      <c r="K28" s="313"/>
      <c r="L28" s="313"/>
      <c r="M28" s="313"/>
      <c r="N28" s="313"/>
      <c r="O28" s="314"/>
      <c r="P28" s="33"/>
    </row>
    <row r="29" spans="1:16" s="34" customFormat="1" ht="46.5" customHeight="1" x14ac:dyDescent="0.35">
      <c r="A29" s="32"/>
      <c r="B29" s="315" t="s">
        <v>141</v>
      </c>
      <c r="C29" s="316"/>
      <c r="D29" s="316"/>
      <c r="E29" s="316"/>
      <c r="F29" s="316"/>
      <c r="G29" s="317"/>
      <c r="H29" s="312">
        <f>'Worksheet B'!G49</f>
        <v>0</v>
      </c>
      <c r="I29" s="312"/>
      <c r="J29" s="312"/>
      <c r="K29" s="312">
        <f>'Worksheet B'!I49</f>
        <v>0</v>
      </c>
      <c r="L29" s="312"/>
      <c r="M29" s="312"/>
      <c r="N29" s="313"/>
      <c r="O29" s="314"/>
      <c r="P29" s="33"/>
    </row>
    <row r="30" spans="1:16" s="34" customFormat="1" ht="46.5" customHeight="1" x14ac:dyDescent="0.35">
      <c r="A30" s="32"/>
      <c r="B30" s="319" t="s">
        <v>142</v>
      </c>
      <c r="C30" s="320"/>
      <c r="D30" s="320"/>
      <c r="E30" s="320"/>
      <c r="F30" s="320"/>
      <c r="G30" s="321"/>
      <c r="H30" s="312">
        <f>'Worksheet B'!G51</f>
        <v>0</v>
      </c>
      <c r="I30" s="312"/>
      <c r="J30" s="312"/>
      <c r="K30" s="312">
        <f>'Worksheet B'!I51</f>
        <v>0</v>
      </c>
      <c r="L30" s="312"/>
      <c r="M30" s="312"/>
      <c r="N30" s="313"/>
      <c r="O30" s="314"/>
      <c r="P30" s="33"/>
    </row>
    <row r="31" spans="1:16" s="34" customFormat="1" ht="46.5" customHeight="1" x14ac:dyDescent="0.35">
      <c r="A31" s="32"/>
      <c r="B31" s="315" t="s">
        <v>143</v>
      </c>
      <c r="C31" s="316"/>
      <c r="D31" s="316"/>
      <c r="E31" s="316"/>
      <c r="F31" s="316"/>
      <c r="G31" s="317"/>
      <c r="H31" s="312">
        <f>'Worksheet B'!G53</f>
        <v>0</v>
      </c>
      <c r="I31" s="312"/>
      <c r="J31" s="312"/>
      <c r="K31" s="312">
        <f>'Worksheet B'!I53</f>
        <v>0</v>
      </c>
      <c r="L31" s="312"/>
      <c r="M31" s="312"/>
      <c r="N31" s="313"/>
      <c r="O31" s="314"/>
      <c r="P31" s="33"/>
    </row>
    <row r="32" spans="1:16" s="34" customFormat="1" ht="46.5" customHeight="1" x14ac:dyDescent="0.35">
      <c r="A32" s="32"/>
      <c r="B32" s="315" t="s">
        <v>144</v>
      </c>
      <c r="C32" s="316"/>
      <c r="D32" s="316"/>
      <c r="E32" s="316"/>
      <c r="F32" s="316"/>
      <c r="G32" s="317"/>
      <c r="H32" s="312">
        <f>'Worksheet B'!G55</f>
        <v>0</v>
      </c>
      <c r="I32" s="312"/>
      <c r="J32" s="312"/>
      <c r="K32" s="312">
        <f>'Worksheet B'!I55</f>
        <v>0</v>
      </c>
      <c r="L32" s="312"/>
      <c r="M32" s="312"/>
      <c r="N32" s="313"/>
      <c r="O32" s="314"/>
      <c r="P32" s="33"/>
    </row>
    <row r="33" spans="1:16" s="34" customFormat="1" ht="46.5" customHeight="1" x14ac:dyDescent="0.35">
      <c r="A33" s="32"/>
      <c r="B33" s="315" t="s">
        <v>145</v>
      </c>
      <c r="C33" s="316"/>
      <c r="D33" s="316"/>
      <c r="E33" s="316"/>
      <c r="F33" s="316"/>
      <c r="G33" s="317"/>
      <c r="H33" s="312">
        <f>'Worksheet B'!G57</f>
        <v>0</v>
      </c>
      <c r="I33" s="312"/>
      <c r="J33" s="312"/>
      <c r="K33" s="312">
        <f>'Worksheet B'!I57</f>
        <v>0</v>
      </c>
      <c r="L33" s="312"/>
      <c r="M33" s="312"/>
      <c r="N33" s="313"/>
      <c r="O33" s="314"/>
      <c r="P33" s="33"/>
    </row>
    <row r="34" spans="1:16" s="34" customFormat="1" ht="46.5" customHeight="1" x14ac:dyDescent="0.35">
      <c r="A34" s="32"/>
      <c r="B34" s="315" t="s">
        <v>146</v>
      </c>
      <c r="C34" s="316"/>
      <c r="D34" s="316"/>
      <c r="E34" s="316"/>
      <c r="F34" s="316"/>
      <c r="G34" s="317"/>
      <c r="H34" s="312">
        <f>'Worksheet B'!G27</f>
        <v>0</v>
      </c>
      <c r="I34" s="312"/>
      <c r="J34" s="312"/>
      <c r="K34" s="312"/>
      <c r="L34" s="312"/>
      <c r="M34" s="312"/>
      <c r="N34" s="313"/>
      <c r="O34" s="314"/>
      <c r="P34" s="33"/>
    </row>
    <row r="35" spans="1:16" s="34" customFormat="1" ht="46.5" customHeight="1" x14ac:dyDescent="0.35">
      <c r="A35" s="32"/>
      <c r="B35" s="309" t="s">
        <v>242</v>
      </c>
      <c r="C35" s="310"/>
      <c r="D35" s="310"/>
      <c r="E35" s="310"/>
      <c r="F35" s="310"/>
      <c r="G35" s="311"/>
      <c r="H35" s="312">
        <f>'Worksheet B'!G61</f>
        <v>0</v>
      </c>
      <c r="I35" s="312"/>
      <c r="J35" s="312"/>
      <c r="K35" s="312">
        <f>'Worksheet B'!I61</f>
        <v>0</v>
      </c>
      <c r="L35" s="312"/>
      <c r="M35" s="312"/>
      <c r="N35" s="312">
        <f>'Worksheet B'!K61</f>
        <v>0</v>
      </c>
      <c r="O35" s="318"/>
      <c r="P35" s="33"/>
    </row>
    <row r="36" spans="1:16" s="34" customFormat="1" ht="41.15" customHeight="1" x14ac:dyDescent="0.35">
      <c r="A36" s="32"/>
      <c r="B36" s="309" t="s">
        <v>147</v>
      </c>
      <c r="C36" s="310"/>
      <c r="D36" s="310"/>
      <c r="E36" s="310"/>
      <c r="F36" s="310"/>
      <c r="G36" s="311"/>
      <c r="H36" s="312" t="e">
        <f>'Worksheet B'!G63</f>
        <v>#DIV/0!</v>
      </c>
      <c r="I36" s="312"/>
      <c r="J36" s="312"/>
      <c r="K36" s="312" t="e">
        <f>'Worksheet B'!I63</f>
        <v>#DIV/0!</v>
      </c>
      <c r="L36" s="312"/>
      <c r="M36" s="312"/>
      <c r="N36" s="313"/>
      <c r="O36" s="314"/>
      <c r="P36" s="33"/>
    </row>
    <row r="37" spans="1:16" s="34" customFormat="1" ht="40" customHeight="1" x14ac:dyDescent="0.35">
      <c r="A37" s="32"/>
      <c r="B37" s="309" t="s">
        <v>148</v>
      </c>
      <c r="C37" s="310"/>
      <c r="D37" s="310"/>
      <c r="E37" s="310"/>
      <c r="F37" s="310"/>
      <c r="G37" s="311"/>
      <c r="H37" s="312" t="e">
        <f>'Worksheet B'!G72</f>
        <v>#DIV/0!</v>
      </c>
      <c r="I37" s="312"/>
      <c r="J37" s="312"/>
      <c r="K37" s="312" t="e">
        <f>'Worksheet B'!I72</f>
        <v>#DIV/0!</v>
      </c>
      <c r="L37" s="312"/>
      <c r="M37" s="312"/>
      <c r="N37" s="313"/>
      <c r="O37" s="314"/>
      <c r="P37" s="33"/>
    </row>
    <row r="38" spans="1:16" s="34" customFormat="1" ht="43.5" customHeight="1" x14ac:dyDescent="0.35">
      <c r="A38" s="32"/>
      <c r="B38" s="309" t="s">
        <v>149</v>
      </c>
      <c r="C38" s="310"/>
      <c r="D38" s="310"/>
      <c r="E38" s="310"/>
      <c r="F38" s="310"/>
      <c r="G38" s="311"/>
      <c r="H38" s="312" t="e">
        <f>'Worksheet B'!G74</f>
        <v>#DIV/0!</v>
      </c>
      <c r="I38" s="312"/>
      <c r="J38" s="312"/>
      <c r="K38" s="312" t="e">
        <f>'Worksheet B'!I74</f>
        <v>#DIV/0!</v>
      </c>
      <c r="L38" s="312"/>
      <c r="M38" s="312"/>
      <c r="N38" s="313"/>
      <c r="O38" s="314"/>
      <c r="P38" s="33"/>
    </row>
    <row r="39" spans="1:16" s="34" customFormat="1" ht="46.5" customHeight="1" thickBot="1" x14ac:dyDescent="0.4">
      <c r="A39" s="32"/>
      <c r="B39" s="291" t="s">
        <v>150</v>
      </c>
      <c r="C39" s="292"/>
      <c r="D39" s="292"/>
      <c r="E39" s="292"/>
      <c r="F39" s="292"/>
      <c r="G39" s="293"/>
      <c r="H39" s="294" t="e">
        <f>'Worksheet B'!G85</f>
        <v>#VALUE!</v>
      </c>
      <c r="I39" s="294"/>
      <c r="J39" s="294"/>
      <c r="K39" s="294" t="e">
        <f>'Worksheet B'!I85</f>
        <v>#VALUE!</v>
      </c>
      <c r="L39" s="294"/>
      <c r="M39" s="294"/>
      <c r="N39" s="295"/>
      <c r="O39" s="296"/>
      <c r="P39" s="33"/>
    </row>
    <row r="40" spans="1:16" s="40" customFormat="1" ht="15" customHeight="1" thickTop="1" thickBot="1" x14ac:dyDescent="0.4">
      <c r="A40" s="35"/>
      <c r="B40" s="36"/>
      <c r="C40" s="36"/>
      <c r="D40" s="36"/>
      <c r="E40" s="36"/>
      <c r="F40" s="36"/>
      <c r="G40" s="36"/>
      <c r="H40" s="37"/>
      <c r="I40" s="37"/>
      <c r="J40" s="37"/>
      <c r="K40" s="37"/>
      <c r="L40" s="37"/>
      <c r="M40" s="37"/>
      <c r="N40" s="38"/>
      <c r="O40" s="38"/>
      <c r="P40" s="39"/>
    </row>
    <row r="41" spans="1:16" s="43" customFormat="1" ht="17.5" x14ac:dyDescent="0.35">
      <c r="A41" s="41"/>
      <c r="B41" s="262" t="s">
        <v>151</v>
      </c>
      <c r="C41" s="262"/>
      <c r="D41" s="262"/>
      <c r="E41" s="262"/>
      <c r="F41" s="262"/>
      <c r="G41" s="262"/>
      <c r="H41" s="42"/>
      <c r="I41" s="42"/>
      <c r="J41" s="42"/>
      <c r="K41" s="42"/>
      <c r="L41" s="42"/>
      <c r="M41" s="42"/>
      <c r="N41" s="42"/>
      <c r="O41" s="42"/>
      <c r="P41" s="41"/>
    </row>
    <row r="42" spans="1:16" ht="7" customHeight="1" thickBot="1" x14ac:dyDescent="0.45">
      <c r="A42" s="44"/>
      <c r="B42" s="45"/>
      <c r="C42" s="45"/>
      <c r="D42" s="45"/>
      <c r="E42" s="45"/>
      <c r="F42" s="45"/>
      <c r="G42" s="45"/>
      <c r="H42" s="45"/>
      <c r="I42" s="45"/>
      <c r="J42" s="45"/>
      <c r="K42" s="45"/>
      <c r="L42" s="45"/>
      <c r="M42" s="45"/>
      <c r="N42" s="45"/>
      <c r="O42" s="45"/>
      <c r="P42" s="44"/>
    </row>
    <row r="43" spans="1:16" s="44" customFormat="1" ht="20.5" thickBot="1" x14ac:dyDescent="0.45">
      <c r="A43" s="21"/>
      <c r="B43" s="22"/>
      <c r="C43" s="22"/>
      <c r="D43" s="22"/>
      <c r="E43" s="22"/>
      <c r="F43" s="22"/>
      <c r="G43" s="22"/>
      <c r="H43" s="22"/>
      <c r="I43" s="22"/>
      <c r="J43" s="22"/>
      <c r="K43" s="22"/>
      <c r="L43" s="22"/>
      <c r="M43" s="22"/>
      <c r="N43" s="22"/>
      <c r="O43" s="22"/>
      <c r="P43" s="23"/>
    </row>
    <row r="44" spans="1:16" s="44" customFormat="1" ht="23" thickTop="1" x14ac:dyDescent="0.45">
      <c r="A44" s="25"/>
      <c r="B44" s="297" t="s">
        <v>152</v>
      </c>
      <c r="C44" s="298"/>
      <c r="D44" s="298"/>
      <c r="E44" s="298"/>
      <c r="F44" s="298"/>
      <c r="G44" s="298"/>
      <c r="H44" s="298"/>
      <c r="I44" s="298"/>
      <c r="J44" s="298"/>
      <c r="K44" s="298"/>
      <c r="L44" s="298"/>
      <c r="M44" s="298"/>
      <c r="N44" s="298"/>
      <c r="O44" s="299"/>
      <c r="P44" s="26"/>
    </row>
    <row r="45" spans="1:16" s="44" customFormat="1" ht="22.5" x14ac:dyDescent="0.45">
      <c r="A45" s="25"/>
      <c r="B45" s="300"/>
      <c r="C45" s="301"/>
      <c r="D45" s="301"/>
      <c r="E45" s="301"/>
      <c r="F45" s="301"/>
      <c r="G45" s="301"/>
      <c r="H45" s="301"/>
      <c r="I45" s="301"/>
      <c r="J45" s="301"/>
      <c r="K45" s="301"/>
      <c r="L45" s="301"/>
      <c r="M45" s="301"/>
      <c r="N45" s="301"/>
      <c r="O45" s="302"/>
      <c r="P45" s="26"/>
    </row>
    <row r="46" spans="1:16" s="44" customFormat="1" ht="22.5" x14ac:dyDescent="0.45">
      <c r="A46" s="25"/>
      <c r="B46" s="303"/>
      <c r="C46" s="304"/>
      <c r="D46" s="304"/>
      <c r="E46" s="304"/>
      <c r="F46" s="304"/>
      <c r="G46" s="304"/>
      <c r="H46" s="304"/>
      <c r="I46" s="304"/>
      <c r="J46" s="304"/>
      <c r="K46" s="304"/>
      <c r="L46" s="304"/>
      <c r="M46" s="304"/>
      <c r="N46" s="304"/>
      <c r="O46" s="305"/>
      <c r="P46" s="26"/>
    </row>
    <row r="47" spans="1:16" s="44" customFormat="1" ht="22.5" x14ac:dyDescent="0.45">
      <c r="A47" s="25"/>
      <c r="B47" s="303"/>
      <c r="C47" s="304"/>
      <c r="D47" s="304"/>
      <c r="E47" s="304"/>
      <c r="F47" s="304"/>
      <c r="G47" s="304"/>
      <c r="H47" s="304"/>
      <c r="I47" s="304"/>
      <c r="J47" s="304"/>
      <c r="K47" s="304"/>
      <c r="L47" s="304"/>
      <c r="M47" s="304"/>
      <c r="N47" s="304"/>
      <c r="O47" s="305"/>
      <c r="P47" s="26"/>
    </row>
    <row r="48" spans="1:16" s="44" customFormat="1" ht="22.5" x14ac:dyDescent="0.45">
      <c r="A48" s="25"/>
      <c r="B48" s="303"/>
      <c r="C48" s="304"/>
      <c r="D48" s="304"/>
      <c r="E48" s="304"/>
      <c r="F48" s="304"/>
      <c r="G48" s="304"/>
      <c r="H48" s="304"/>
      <c r="I48" s="304"/>
      <c r="J48" s="304"/>
      <c r="K48" s="304"/>
      <c r="L48" s="304"/>
      <c r="M48" s="304"/>
      <c r="N48" s="304"/>
      <c r="O48" s="305"/>
      <c r="P48" s="26"/>
    </row>
    <row r="49" spans="1:16" s="44" customFormat="1" ht="22.5" x14ac:dyDescent="0.45">
      <c r="A49" s="25"/>
      <c r="B49" s="303"/>
      <c r="C49" s="304"/>
      <c r="D49" s="304"/>
      <c r="E49" s="304"/>
      <c r="F49" s="304"/>
      <c r="G49" s="304"/>
      <c r="H49" s="304"/>
      <c r="I49" s="304"/>
      <c r="J49" s="304"/>
      <c r="K49" s="304"/>
      <c r="L49" s="304"/>
      <c r="M49" s="304"/>
      <c r="N49" s="304"/>
      <c r="O49" s="305"/>
      <c r="P49" s="26"/>
    </row>
    <row r="50" spans="1:16" s="44" customFormat="1" ht="26.25" customHeight="1" x14ac:dyDescent="0.4">
      <c r="A50" s="27"/>
      <c r="B50" s="303"/>
      <c r="C50" s="304"/>
      <c r="D50" s="304"/>
      <c r="E50" s="304"/>
      <c r="F50" s="304"/>
      <c r="G50" s="304"/>
      <c r="H50" s="304"/>
      <c r="I50" s="304"/>
      <c r="J50" s="304"/>
      <c r="K50" s="304"/>
      <c r="L50" s="304"/>
      <c r="M50" s="304"/>
      <c r="N50" s="304"/>
      <c r="O50" s="305"/>
      <c r="P50" s="28"/>
    </row>
    <row r="51" spans="1:16" s="44" customFormat="1" x14ac:dyDescent="0.4">
      <c r="A51" s="27"/>
      <c r="B51" s="303"/>
      <c r="C51" s="304"/>
      <c r="D51" s="304"/>
      <c r="E51" s="304"/>
      <c r="F51" s="304"/>
      <c r="G51" s="304"/>
      <c r="H51" s="304"/>
      <c r="I51" s="304"/>
      <c r="J51" s="304"/>
      <c r="K51" s="304"/>
      <c r="L51" s="304"/>
      <c r="M51" s="304"/>
      <c r="N51" s="304"/>
      <c r="O51" s="305"/>
      <c r="P51" s="28"/>
    </row>
    <row r="52" spans="1:16" s="44" customFormat="1" x14ac:dyDescent="0.4">
      <c r="A52" s="27"/>
      <c r="B52" s="303"/>
      <c r="C52" s="304"/>
      <c r="D52" s="304"/>
      <c r="E52" s="304"/>
      <c r="F52" s="304"/>
      <c r="G52" s="304"/>
      <c r="H52" s="304"/>
      <c r="I52" s="304"/>
      <c r="J52" s="304"/>
      <c r="K52" s="304"/>
      <c r="L52" s="304"/>
      <c r="M52" s="304"/>
      <c r="N52" s="304"/>
      <c r="O52" s="305"/>
      <c r="P52" s="28"/>
    </row>
    <row r="53" spans="1:16" s="44" customFormat="1" x14ac:dyDescent="0.4">
      <c r="A53" s="27"/>
      <c r="B53" s="303"/>
      <c r="C53" s="304"/>
      <c r="D53" s="304"/>
      <c r="E53" s="304"/>
      <c r="F53" s="304"/>
      <c r="G53" s="304"/>
      <c r="H53" s="304"/>
      <c r="I53" s="304"/>
      <c r="J53" s="304"/>
      <c r="K53" s="304"/>
      <c r="L53" s="304"/>
      <c r="M53" s="304"/>
      <c r="N53" s="304"/>
      <c r="O53" s="305"/>
      <c r="P53" s="28"/>
    </row>
    <row r="54" spans="1:16" s="44" customFormat="1" x14ac:dyDescent="0.4">
      <c r="A54" s="27"/>
      <c r="B54" s="303"/>
      <c r="C54" s="304"/>
      <c r="D54" s="304"/>
      <c r="E54" s="304"/>
      <c r="F54" s="304"/>
      <c r="G54" s="304"/>
      <c r="H54" s="304"/>
      <c r="I54" s="304"/>
      <c r="J54" s="304"/>
      <c r="K54" s="304"/>
      <c r="L54" s="304"/>
      <c r="M54" s="304"/>
      <c r="N54" s="304"/>
      <c r="O54" s="305"/>
      <c r="P54" s="28"/>
    </row>
    <row r="55" spans="1:16" s="44" customFormat="1" ht="66.75" customHeight="1" x14ac:dyDescent="0.4">
      <c r="A55" s="27"/>
      <c r="B55" s="288" t="s">
        <v>153</v>
      </c>
      <c r="C55" s="263"/>
      <c r="D55" s="263"/>
      <c r="E55" s="263"/>
      <c r="F55" s="263"/>
      <c r="G55" s="263"/>
      <c r="H55" s="263"/>
      <c r="I55" s="263"/>
      <c r="J55" s="263"/>
      <c r="K55" s="263"/>
      <c r="L55" s="263"/>
      <c r="M55" s="263"/>
      <c r="N55" s="263"/>
      <c r="O55" s="289"/>
      <c r="P55" s="28"/>
    </row>
    <row r="56" spans="1:16" s="44" customFormat="1" ht="21" customHeight="1" x14ac:dyDescent="0.4">
      <c r="A56" s="27"/>
      <c r="B56" s="306" t="s">
        <v>154</v>
      </c>
      <c r="C56" s="307"/>
      <c r="D56" s="307"/>
      <c r="E56" s="307"/>
      <c r="F56" s="307"/>
      <c r="G56" s="307"/>
      <c r="H56" s="307"/>
      <c r="I56" s="307"/>
      <c r="J56" s="307"/>
      <c r="K56" s="307"/>
      <c r="L56" s="307"/>
      <c r="M56" s="307"/>
      <c r="N56" s="307"/>
      <c r="O56" s="308"/>
      <c r="P56" s="28"/>
    </row>
    <row r="57" spans="1:16" s="44" customFormat="1" ht="70.5" customHeight="1" x14ac:dyDescent="0.4">
      <c r="A57" s="27"/>
      <c r="B57" s="276" t="s">
        <v>155</v>
      </c>
      <c r="C57" s="277"/>
      <c r="D57" s="277"/>
      <c r="E57" s="277"/>
      <c r="F57" s="277"/>
      <c r="G57" s="277"/>
      <c r="H57" s="277"/>
      <c r="I57" s="277"/>
      <c r="J57" s="277"/>
      <c r="K57" s="277"/>
      <c r="L57" s="277"/>
      <c r="M57" s="277"/>
      <c r="N57" s="277"/>
      <c r="O57" s="278"/>
      <c r="P57" s="28"/>
    </row>
    <row r="58" spans="1:16" s="41" customFormat="1" ht="34.5" customHeight="1" thickBot="1" x14ac:dyDescent="0.4">
      <c r="A58" s="46"/>
      <c r="B58" s="279" t="s">
        <v>168</v>
      </c>
      <c r="C58" s="280"/>
      <c r="D58" s="281"/>
      <c r="E58" s="281"/>
      <c r="F58" s="281"/>
      <c r="G58" s="281"/>
      <c r="H58" s="281"/>
      <c r="I58" s="281"/>
      <c r="J58" s="281"/>
      <c r="K58" s="281"/>
      <c r="L58" s="282"/>
      <c r="M58" s="83" t="s">
        <v>156</v>
      </c>
      <c r="N58" s="283"/>
      <c r="O58" s="284"/>
      <c r="P58" s="47"/>
    </row>
    <row r="59" spans="1:16" s="45" customFormat="1" ht="23" thickTop="1" x14ac:dyDescent="0.4">
      <c r="A59" s="32"/>
      <c r="B59" s="48"/>
      <c r="C59" s="48"/>
      <c r="D59" s="48"/>
      <c r="E59" s="48"/>
      <c r="F59" s="48"/>
      <c r="G59" s="48"/>
      <c r="H59" s="49"/>
      <c r="I59" s="49"/>
      <c r="J59" s="49"/>
      <c r="K59" s="49"/>
      <c r="L59" s="49"/>
      <c r="M59" s="49"/>
      <c r="N59" s="49"/>
      <c r="O59" s="49"/>
      <c r="P59" s="33"/>
    </row>
    <row r="60" spans="1:16" s="44" customFormat="1" ht="23" thickBot="1" x14ac:dyDescent="0.45">
      <c r="A60" s="50"/>
      <c r="B60" s="51"/>
      <c r="C60" s="51"/>
      <c r="D60" s="51"/>
      <c r="E60" s="51"/>
      <c r="F60" s="51"/>
      <c r="G60" s="51"/>
      <c r="H60" s="49"/>
      <c r="I60" s="49"/>
      <c r="J60" s="49"/>
      <c r="K60" s="49"/>
      <c r="L60" s="49"/>
      <c r="M60" s="49"/>
      <c r="N60" s="49"/>
      <c r="O60" s="49"/>
      <c r="P60" s="52"/>
    </row>
    <row r="61" spans="1:16" s="44" customFormat="1" ht="23" thickTop="1" x14ac:dyDescent="0.4">
      <c r="A61" s="50"/>
      <c r="B61" s="285" t="s">
        <v>157</v>
      </c>
      <c r="C61" s="286"/>
      <c r="D61" s="286"/>
      <c r="E61" s="286"/>
      <c r="F61" s="286"/>
      <c r="G61" s="286"/>
      <c r="H61" s="286"/>
      <c r="I61" s="286"/>
      <c r="J61" s="286"/>
      <c r="K61" s="286"/>
      <c r="L61" s="286"/>
      <c r="M61" s="286"/>
      <c r="N61" s="286"/>
      <c r="O61" s="287"/>
      <c r="P61" s="52"/>
    </row>
    <row r="62" spans="1:16" s="44" customFormat="1" ht="87.75" customHeight="1" x14ac:dyDescent="0.4">
      <c r="A62" s="50"/>
      <c r="B62" s="288" t="s">
        <v>158</v>
      </c>
      <c r="C62" s="263"/>
      <c r="D62" s="263"/>
      <c r="E62" s="263"/>
      <c r="F62" s="263"/>
      <c r="G62" s="263"/>
      <c r="H62" s="263"/>
      <c r="I62" s="263"/>
      <c r="J62" s="263"/>
      <c r="K62" s="263"/>
      <c r="L62" s="263"/>
      <c r="M62" s="263"/>
      <c r="N62" s="263"/>
      <c r="O62" s="289"/>
      <c r="P62" s="52"/>
    </row>
    <row r="63" spans="1:16" s="44" customFormat="1" ht="27" customHeight="1" x14ac:dyDescent="0.4">
      <c r="A63" s="50"/>
      <c r="B63" s="288"/>
      <c r="C63" s="263"/>
      <c r="D63" s="263"/>
      <c r="E63" s="263"/>
      <c r="F63" s="263"/>
      <c r="G63" s="263"/>
      <c r="H63" s="263"/>
      <c r="I63" s="263"/>
      <c r="J63" s="263"/>
      <c r="K63" s="263"/>
      <c r="L63" s="263"/>
      <c r="M63" s="263"/>
      <c r="N63" s="263"/>
      <c r="O63" s="289"/>
      <c r="P63" s="52"/>
    </row>
    <row r="64" spans="1:16" s="44" customFormat="1" ht="22.5" x14ac:dyDescent="0.4">
      <c r="A64" s="50"/>
      <c r="B64" s="53"/>
      <c r="C64" s="51"/>
      <c r="D64" s="51"/>
      <c r="E64" s="51"/>
      <c r="F64" s="51"/>
      <c r="G64" s="51"/>
      <c r="H64" s="49"/>
      <c r="I64" s="49"/>
      <c r="J64" s="49"/>
      <c r="K64" s="49"/>
      <c r="L64" s="49"/>
      <c r="M64" s="49"/>
      <c r="N64" s="49"/>
      <c r="O64" s="54"/>
      <c r="P64" s="52"/>
    </row>
    <row r="65" spans="1:16" s="44" customFormat="1" ht="22.5" x14ac:dyDescent="0.4">
      <c r="A65" s="50"/>
      <c r="B65" s="55" t="s">
        <v>123</v>
      </c>
      <c r="C65" s="51"/>
      <c r="D65" s="51"/>
      <c r="E65" s="51"/>
      <c r="F65" s="51"/>
      <c r="G65" s="51"/>
      <c r="H65" s="49"/>
      <c r="I65" s="49"/>
      <c r="J65" s="49"/>
      <c r="K65" s="49"/>
      <c r="L65" s="49"/>
      <c r="M65" s="49"/>
      <c r="N65" s="49"/>
      <c r="O65" s="54"/>
      <c r="P65" s="52"/>
    </row>
    <row r="66" spans="1:16" s="44" customFormat="1" ht="37.5" customHeight="1" x14ac:dyDescent="0.45">
      <c r="A66" s="50"/>
      <c r="B66" s="56"/>
      <c r="C66" s="57" t="s">
        <v>159</v>
      </c>
      <c r="D66" s="266"/>
      <c r="E66" s="266"/>
      <c r="F66" s="48"/>
      <c r="G66" s="267" t="e">
        <f>B66/D66</f>
        <v>#DIV/0!</v>
      </c>
      <c r="H66" s="267"/>
      <c r="I66" s="58" t="s">
        <v>160</v>
      </c>
      <c r="J66" s="290"/>
      <c r="K66" s="290"/>
      <c r="L66" s="290"/>
      <c r="M66" s="58" t="s">
        <v>161</v>
      </c>
      <c r="N66" s="271" t="e">
        <f>G66*J66</f>
        <v>#DIV/0!</v>
      </c>
      <c r="O66" s="272"/>
      <c r="P66" s="52"/>
    </row>
    <row r="67" spans="1:16" s="65" customFormat="1" ht="98.25" customHeight="1" x14ac:dyDescent="0.35">
      <c r="A67" s="59"/>
      <c r="B67" s="60" t="s">
        <v>71</v>
      </c>
      <c r="C67" s="61"/>
      <c r="D67" s="263" t="s">
        <v>162</v>
      </c>
      <c r="E67" s="263"/>
      <c r="F67" s="61"/>
      <c r="G67" s="263" t="s">
        <v>163</v>
      </c>
      <c r="H67" s="263"/>
      <c r="I67" s="62"/>
      <c r="J67" s="263" t="s">
        <v>164</v>
      </c>
      <c r="K67" s="263"/>
      <c r="L67" s="263"/>
      <c r="M67" s="63"/>
      <c r="N67" s="264" t="s">
        <v>165</v>
      </c>
      <c r="O67" s="265"/>
      <c r="P67" s="64"/>
    </row>
    <row r="68" spans="1:16" s="65" customFormat="1" ht="14.25" customHeight="1" x14ac:dyDescent="0.35">
      <c r="A68" s="59"/>
      <c r="B68" s="66"/>
      <c r="C68" s="67"/>
      <c r="D68" s="67"/>
      <c r="E68" s="67"/>
      <c r="F68" s="67"/>
      <c r="G68" s="67"/>
      <c r="H68" s="67"/>
      <c r="I68" s="68"/>
      <c r="J68" s="69"/>
      <c r="K68" s="69"/>
      <c r="L68" s="69"/>
      <c r="M68" s="70"/>
      <c r="N68" s="71"/>
      <c r="O68" s="72"/>
      <c r="P68" s="64"/>
    </row>
    <row r="69" spans="1:16" s="44" customFormat="1" ht="22.5" x14ac:dyDescent="0.4">
      <c r="A69" s="50"/>
      <c r="B69" s="55" t="s">
        <v>124</v>
      </c>
      <c r="C69" s="51"/>
      <c r="D69" s="51"/>
      <c r="E69" s="51"/>
      <c r="F69" s="51"/>
      <c r="G69" s="51"/>
      <c r="H69" s="49"/>
      <c r="I69" s="58"/>
      <c r="J69" s="49"/>
      <c r="K69" s="49"/>
      <c r="L69" s="49"/>
      <c r="M69" s="49"/>
      <c r="N69" s="49"/>
      <c r="O69" s="54"/>
      <c r="P69" s="52"/>
    </row>
    <row r="70" spans="1:16" s="44" customFormat="1" ht="37.5" customHeight="1" x14ac:dyDescent="0.45">
      <c r="A70" s="50"/>
      <c r="B70" s="56"/>
      <c r="C70" s="57" t="s">
        <v>159</v>
      </c>
      <c r="D70" s="266"/>
      <c r="E70" s="266"/>
      <c r="F70" s="48"/>
      <c r="G70" s="267" t="e">
        <f>B70/D70</f>
        <v>#DIV/0!</v>
      </c>
      <c r="H70" s="267"/>
      <c r="I70" s="58" t="s">
        <v>160</v>
      </c>
      <c r="J70" s="268"/>
      <c r="K70" s="269"/>
      <c r="L70" s="270"/>
      <c r="M70" s="58" t="s">
        <v>161</v>
      </c>
      <c r="N70" s="271" t="e">
        <f>G70*J70</f>
        <v>#DIV/0!</v>
      </c>
      <c r="O70" s="272"/>
      <c r="P70" s="52"/>
    </row>
    <row r="71" spans="1:16" s="65" customFormat="1" ht="123" customHeight="1" thickBot="1" x14ac:dyDescent="0.4">
      <c r="A71" s="59"/>
      <c r="B71" s="73" t="s">
        <v>71</v>
      </c>
      <c r="C71" s="74"/>
      <c r="D71" s="273" t="s">
        <v>162</v>
      </c>
      <c r="E71" s="273"/>
      <c r="F71" s="74"/>
      <c r="G71" s="273" t="s">
        <v>163</v>
      </c>
      <c r="H71" s="273"/>
      <c r="I71" s="75"/>
      <c r="J71" s="273" t="s">
        <v>164</v>
      </c>
      <c r="K71" s="273"/>
      <c r="L71" s="273"/>
      <c r="M71" s="76"/>
      <c r="N71" s="274" t="s">
        <v>165</v>
      </c>
      <c r="O71" s="275"/>
      <c r="P71" s="64"/>
    </row>
    <row r="72" spans="1:16" s="44" customFormat="1" ht="21" thickTop="1" thickBot="1" x14ac:dyDescent="0.45">
      <c r="A72" s="77"/>
      <c r="B72" s="78"/>
      <c r="C72" s="78"/>
      <c r="D72" s="78"/>
      <c r="E72" s="78"/>
      <c r="F72" s="78"/>
      <c r="G72" s="78"/>
      <c r="H72" s="79"/>
      <c r="I72" s="79"/>
      <c r="J72" s="80"/>
      <c r="K72" s="80"/>
      <c r="L72" s="80"/>
      <c r="M72" s="81"/>
      <c r="N72" s="81"/>
      <c r="O72" s="81"/>
      <c r="P72" s="82"/>
    </row>
    <row r="73" spans="1:16" s="41" customFormat="1" ht="17.5" x14ac:dyDescent="0.35">
      <c r="B73" s="262" t="s">
        <v>151</v>
      </c>
      <c r="C73" s="262"/>
      <c r="D73" s="262"/>
      <c r="E73" s="262"/>
      <c r="F73" s="262"/>
      <c r="G73" s="262"/>
      <c r="H73" s="42"/>
      <c r="I73" s="42"/>
      <c r="J73" s="42"/>
      <c r="K73" s="42"/>
      <c r="L73" s="42"/>
      <c r="M73" s="42"/>
      <c r="N73" s="42"/>
      <c r="O73" s="42"/>
    </row>
  </sheetData>
  <sheetProtection sheet="1" objects="1" scenarios="1" formatCells="0" formatColumns="0" formatRows="0"/>
  <mergeCells count="165">
    <mergeCell ref="B2:C2"/>
    <mergeCell ref="D2:G2"/>
    <mergeCell ref="J2:O2"/>
    <mergeCell ref="C3:D3"/>
    <mergeCell ref="E3:G3"/>
    <mergeCell ref="H3:I3"/>
    <mergeCell ref="M3:O3"/>
    <mergeCell ref="B4:O4"/>
    <mergeCell ref="B5:E5"/>
    <mergeCell ref="H5:O5"/>
    <mergeCell ref="H6:J6"/>
    <mergeCell ref="B7:E7"/>
    <mergeCell ref="F7:G7"/>
    <mergeCell ref="H7:M7"/>
    <mergeCell ref="N7:O7"/>
    <mergeCell ref="B8:E8"/>
    <mergeCell ref="F8:G8"/>
    <mergeCell ref="H8:M8"/>
    <mergeCell ref="N8:O8"/>
    <mergeCell ref="B9:E9"/>
    <mergeCell ref="F9:G9"/>
    <mergeCell ref="H9:M9"/>
    <mergeCell ref="N9:O9"/>
    <mergeCell ref="B10:E10"/>
    <mergeCell ref="F10:G10"/>
    <mergeCell ref="H10:M10"/>
    <mergeCell ref="N10:O10"/>
    <mergeCell ref="B11:G11"/>
    <mergeCell ref="H11:J11"/>
    <mergeCell ref="K11:M11"/>
    <mergeCell ref="N11:O11"/>
    <mergeCell ref="B12:G12"/>
    <mergeCell ref="H12:J12"/>
    <mergeCell ref="K12:M12"/>
    <mergeCell ref="N12:O12"/>
    <mergeCell ref="B13:G13"/>
    <mergeCell ref="H13:J13"/>
    <mergeCell ref="K13:M13"/>
    <mergeCell ref="N13:O13"/>
    <mergeCell ref="B14:G14"/>
    <mergeCell ref="H14:J14"/>
    <mergeCell ref="K14:M14"/>
    <mergeCell ref="N14:O14"/>
    <mergeCell ref="B15:G15"/>
    <mergeCell ref="H15:J15"/>
    <mergeCell ref="K15:M15"/>
    <mergeCell ref="N15:O15"/>
    <mergeCell ref="B16:G16"/>
    <mergeCell ref="H16:J16"/>
    <mergeCell ref="K16:M16"/>
    <mergeCell ref="N16:O16"/>
    <mergeCell ref="B17:G17"/>
    <mergeCell ref="H17:J17"/>
    <mergeCell ref="K17:M17"/>
    <mergeCell ref="N17:O17"/>
    <mergeCell ref="B18:G18"/>
    <mergeCell ref="H18:J18"/>
    <mergeCell ref="K18:M18"/>
    <mergeCell ref="N18:O18"/>
    <mergeCell ref="B19:G19"/>
    <mergeCell ref="H19:J19"/>
    <mergeCell ref="K19:M19"/>
    <mergeCell ref="N19:O19"/>
    <mergeCell ref="B20:G20"/>
    <mergeCell ref="H20:J20"/>
    <mergeCell ref="K20:M20"/>
    <mergeCell ref="N20:O20"/>
    <mergeCell ref="B21:G21"/>
    <mergeCell ref="H21:M21"/>
    <mergeCell ref="N21:O21"/>
    <mergeCell ref="B22:G22"/>
    <mergeCell ref="H22:J22"/>
    <mergeCell ref="K22:M22"/>
    <mergeCell ref="N22:O22"/>
    <mergeCell ref="B23:G23"/>
    <mergeCell ref="H23:J23"/>
    <mergeCell ref="K23:M23"/>
    <mergeCell ref="N23:O23"/>
    <mergeCell ref="B24:G24"/>
    <mergeCell ref="H24:J24"/>
    <mergeCell ref="K24:M24"/>
    <mergeCell ref="N24:O24"/>
    <mergeCell ref="B25:O25"/>
    <mergeCell ref="B26:G26"/>
    <mergeCell ref="H26:J26"/>
    <mergeCell ref="K26:M26"/>
    <mergeCell ref="N26:O26"/>
    <mergeCell ref="B27:G27"/>
    <mergeCell ref="H27:J27"/>
    <mergeCell ref="K27:M27"/>
    <mergeCell ref="N27:O27"/>
    <mergeCell ref="B28:G28"/>
    <mergeCell ref="H28:O28"/>
    <mergeCell ref="B29:G29"/>
    <mergeCell ref="H29:J29"/>
    <mergeCell ref="K29:M29"/>
    <mergeCell ref="N29:O29"/>
    <mergeCell ref="B30:G30"/>
    <mergeCell ref="H30:J30"/>
    <mergeCell ref="K30:M30"/>
    <mergeCell ref="N30:O30"/>
    <mergeCell ref="B31:G31"/>
    <mergeCell ref="H31:J31"/>
    <mergeCell ref="K31:M31"/>
    <mergeCell ref="N31:O31"/>
    <mergeCell ref="B32:G32"/>
    <mergeCell ref="H32:J32"/>
    <mergeCell ref="K32:M32"/>
    <mergeCell ref="N32:O32"/>
    <mergeCell ref="B33:G33"/>
    <mergeCell ref="H33:J33"/>
    <mergeCell ref="K33:M33"/>
    <mergeCell ref="N33:O33"/>
    <mergeCell ref="B34:G34"/>
    <mergeCell ref="H34:J34"/>
    <mergeCell ref="K34:M34"/>
    <mergeCell ref="N34:O34"/>
    <mergeCell ref="B35:G35"/>
    <mergeCell ref="H35:J35"/>
    <mergeCell ref="K35:M35"/>
    <mergeCell ref="N35:O35"/>
    <mergeCell ref="B36:G36"/>
    <mergeCell ref="H36:J36"/>
    <mergeCell ref="K36:M36"/>
    <mergeCell ref="N36:O36"/>
    <mergeCell ref="B37:G37"/>
    <mergeCell ref="H37:J37"/>
    <mergeCell ref="K37:M37"/>
    <mergeCell ref="N37:O37"/>
    <mergeCell ref="B38:G38"/>
    <mergeCell ref="H38:J38"/>
    <mergeCell ref="K38:M38"/>
    <mergeCell ref="N38:O38"/>
    <mergeCell ref="B39:G39"/>
    <mergeCell ref="H39:J39"/>
    <mergeCell ref="K39:M39"/>
    <mergeCell ref="N39:O39"/>
    <mergeCell ref="B41:G41"/>
    <mergeCell ref="B44:O44"/>
    <mergeCell ref="B45:O54"/>
    <mergeCell ref="B55:O55"/>
    <mergeCell ref="B56:O56"/>
    <mergeCell ref="B57:O57"/>
    <mergeCell ref="B58:C58"/>
    <mergeCell ref="D58:L58"/>
    <mergeCell ref="N58:O58"/>
    <mergeCell ref="B61:O61"/>
    <mergeCell ref="B62:O63"/>
    <mergeCell ref="D66:E66"/>
    <mergeCell ref="G66:H66"/>
    <mergeCell ref="J66:L66"/>
    <mergeCell ref="N66:O66"/>
    <mergeCell ref="B73:G73"/>
    <mergeCell ref="D67:E67"/>
    <mergeCell ref="G67:H67"/>
    <mergeCell ref="J67:L67"/>
    <mergeCell ref="N67:O67"/>
    <mergeCell ref="D70:E70"/>
    <mergeCell ref="G70:H70"/>
    <mergeCell ref="J70:L70"/>
    <mergeCell ref="N70:O70"/>
    <mergeCell ref="D71:E71"/>
    <mergeCell ref="G71:H71"/>
    <mergeCell ref="J71:L71"/>
    <mergeCell ref="N71:O71"/>
  </mergeCells>
  <conditionalFormatting sqref="H39:M40 I66 M66 H60:M60">
    <cfRule type="containsErrors" dxfId="4" priority="5">
      <formula>ISERROR(H39)</formula>
    </cfRule>
  </conditionalFormatting>
  <conditionalFormatting sqref="H64:M65 H69:M69 I67:I68 I71 N67:N68 H72:I72">
    <cfRule type="containsErrors" dxfId="3" priority="4">
      <formula>ISERROR(H64)</formula>
    </cfRule>
  </conditionalFormatting>
  <conditionalFormatting sqref="N71">
    <cfRule type="containsErrors" dxfId="2" priority="3">
      <formula>ISERROR(N71)</formula>
    </cfRule>
  </conditionalFormatting>
  <conditionalFormatting sqref="I70 M70">
    <cfRule type="containsErrors" dxfId="1" priority="2">
      <formula>ISERROR(I70)</formula>
    </cfRule>
  </conditionalFormatting>
  <conditionalFormatting sqref="G70:H70 G66:H66 N66:O66 N70:O70">
    <cfRule type="containsErrors" dxfId="0" priority="1">
      <formula>ISERROR(G66)</formula>
    </cfRule>
  </conditionalFormatting>
  <printOptions horizontalCentered="1"/>
  <pageMargins left="0.2" right="0.2" top="0.5" bottom="0.25" header="0.05" footer="0.05"/>
  <pageSetup scale="46" fitToHeight="2" orientation="portrait" r:id="rId1"/>
  <rowBreaks count="1" manualBreakCount="1">
    <brk id="42"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 of Counties'!$A$1:$A$163</xm:f>
          </x14:formula1>
          <xm:sqref>D2:G2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64"/>
  <sheetViews>
    <sheetView topLeftCell="A126" workbookViewId="0">
      <selection activeCell="G39" sqref="G39"/>
    </sheetView>
  </sheetViews>
  <sheetFormatPr defaultRowHeight="14.5" x14ac:dyDescent="0.35"/>
  <cols>
    <col min="1" max="1" width="33" style="17" bestFit="1" customWidth="1"/>
  </cols>
  <sheetData>
    <row r="2" spans="1:1" x14ac:dyDescent="0.25">
      <c r="A2" s="17" t="s">
        <v>169</v>
      </c>
    </row>
    <row r="3" spans="1:1" x14ac:dyDescent="0.25">
      <c r="A3" s="17" t="s">
        <v>170</v>
      </c>
    </row>
    <row r="4" spans="1:1" x14ac:dyDescent="0.25">
      <c r="A4" s="17" t="s">
        <v>171</v>
      </c>
    </row>
    <row r="5" spans="1:1" x14ac:dyDescent="0.25">
      <c r="A5" s="17" t="s">
        <v>172</v>
      </c>
    </row>
    <row r="6" spans="1:1" x14ac:dyDescent="0.25">
      <c r="A6" s="17" t="s">
        <v>173</v>
      </c>
    </row>
    <row r="7" spans="1:1" x14ac:dyDescent="0.25">
      <c r="A7" s="17" t="s">
        <v>174</v>
      </c>
    </row>
    <row r="8" spans="1:1" x14ac:dyDescent="0.25">
      <c r="A8" s="17" t="s">
        <v>175</v>
      </c>
    </row>
    <row r="9" spans="1:1" x14ac:dyDescent="0.25">
      <c r="A9" s="17" t="s">
        <v>176</v>
      </c>
    </row>
    <row r="10" spans="1:1" x14ac:dyDescent="0.25">
      <c r="A10" s="17" t="s">
        <v>177</v>
      </c>
    </row>
    <row r="11" spans="1:1" x14ac:dyDescent="0.25">
      <c r="A11" s="17" t="s">
        <v>178</v>
      </c>
    </row>
    <row r="12" spans="1:1" x14ac:dyDescent="0.25">
      <c r="A12" s="17" t="s">
        <v>179</v>
      </c>
    </row>
    <row r="13" spans="1:1" x14ac:dyDescent="0.25">
      <c r="A13" s="17" t="s">
        <v>180</v>
      </c>
    </row>
    <row r="14" spans="1:1" x14ac:dyDescent="0.25">
      <c r="A14" s="17" t="s">
        <v>181</v>
      </c>
    </row>
    <row r="15" spans="1:1" x14ac:dyDescent="0.25">
      <c r="A15" s="17" t="s">
        <v>182</v>
      </c>
    </row>
    <row r="16" spans="1:1" x14ac:dyDescent="0.25">
      <c r="A16" s="17" t="s">
        <v>183</v>
      </c>
    </row>
    <row r="17" spans="1:1" x14ac:dyDescent="0.25">
      <c r="A17" s="17" t="s">
        <v>184</v>
      </c>
    </row>
    <row r="18" spans="1:1" x14ac:dyDescent="0.25">
      <c r="A18" s="17" t="s">
        <v>185</v>
      </c>
    </row>
    <row r="19" spans="1:1" x14ac:dyDescent="0.25">
      <c r="A19" s="17" t="s">
        <v>186</v>
      </c>
    </row>
    <row r="20" spans="1:1" x14ac:dyDescent="0.25">
      <c r="A20" s="17" t="s">
        <v>187</v>
      </c>
    </row>
    <row r="21" spans="1:1" x14ac:dyDescent="0.25">
      <c r="A21" s="17" t="s">
        <v>188</v>
      </c>
    </row>
    <row r="22" spans="1:1" x14ac:dyDescent="0.25">
      <c r="A22" s="17" t="s">
        <v>189</v>
      </c>
    </row>
    <row r="23" spans="1:1" x14ac:dyDescent="0.25">
      <c r="A23" s="17" t="s">
        <v>190</v>
      </c>
    </row>
    <row r="24" spans="1:1" x14ac:dyDescent="0.25">
      <c r="A24" s="17" t="s">
        <v>191</v>
      </c>
    </row>
    <row r="25" spans="1:1" x14ac:dyDescent="0.25">
      <c r="A25" s="17" t="s">
        <v>192</v>
      </c>
    </row>
    <row r="26" spans="1:1" x14ac:dyDescent="0.25">
      <c r="A26" s="17" t="s">
        <v>193</v>
      </c>
    </row>
    <row r="27" spans="1:1" x14ac:dyDescent="0.25">
      <c r="A27" s="17" t="s">
        <v>194</v>
      </c>
    </row>
    <row r="28" spans="1:1" x14ac:dyDescent="0.25">
      <c r="A28" s="17" t="s">
        <v>195</v>
      </c>
    </row>
    <row r="29" spans="1:1" x14ac:dyDescent="0.25">
      <c r="A29" s="17" t="s">
        <v>196</v>
      </c>
    </row>
    <row r="30" spans="1:1" x14ac:dyDescent="0.25">
      <c r="A30" s="17" t="s">
        <v>197</v>
      </c>
    </row>
    <row r="31" spans="1:1" x14ac:dyDescent="0.25">
      <c r="A31" s="17" t="s">
        <v>198</v>
      </c>
    </row>
    <row r="32" spans="1:1" x14ac:dyDescent="0.25">
      <c r="A32" s="17" t="s">
        <v>199</v>
      </c>
    </row>
    <row r="33" spans="1:1" x14ac:dyDescent="0.25">
      <c r="A33" s="17" t="s">
        <v>200</v>
      </c>
    </row>
    <row r="34" spans="1:1" x14ac:dyDescent="0.25">
      <c r="A34" s="17" t="s">
        <v>201</v>
      </c>
    </row>
    <row r="35" spans="1:1" x14ac:dyDescent="0.25">
      <c r="A35" s="17" t="s">
        <v>202</v>
      </c>
    </row>
    <row r="36" spans="1:1" x14ac:dyDescent="0.25">
      <c r="A36" s="17" t="s">
        <v>203</v>
      </c>
    </row>
    <row r="37" spans="1:1" x14ac:dyDescent="0.25">
      <c r="A37" s="17" t="s">
        <v>204</v>
      </c>
    </row>
    <row r="38" spans="1:1" x14ac:dyDescent="0.25">
      <c r="A38" s="17" t="s">
        <v>205</v>
      </c>
    </row>
    <row r="39" spans="1:1" x14ac:dyDescent="0.25">
      <c r="A39" s="17" t="s">
        <v>206</v>
      </c>
    </row>
    <row r="40" spans="1:1" x14ac:dyDescent="0.25">
      <c r="A40" s="17" t="s">
        <v>207</v>
      </c>
    </row>
    <row r="41" spans="1:1" x14ac:dyDescent="0.25">
      <c r="A41" s="17" t="s">
        <v>208</v>
      </c>
    </row>
    <row r="42" spans="1:1" x14ac:dyDescent="0.25">
      <c r="A42" s="17" t="s">
        <v>209</v>
      </c>
    </row>
    <row r="43" spans="1:1" x14ac:dyDescent="0.25">
      <c r="A43" s="17" t="s">
        <v>210</v>
      </c>
    </row>
    <row r="44" spans="1:1" x14ac:dyDescent="0.25">
      <c r="A44" s="17" t="s">
        <v>211</v>
      </c>
    </row>
    <row r="45" spans="1:1" x14ac:dyDescent="0.25">
      <c r="A45" s="17" t="s">
        <v>212</v>
      </c>
    </row>
    <row r="46" spans="1:1" x14ac:dyDescent="0.25">
      <c r="A46" s="17" t="s">
        <v>213</v>
      </c>
    </row>
    <row r="47" spans="1:1" x14ac:dyDescent="0.25">
      <c r="A47" s="17" t="s">
        <v>214</v>
      </c>
    </row>
    <row r="48" spans="1:1" x14ac:dyDescent="0.25">
      <c r="A48" s="17" t="s">
        <v>215</v>
      </c>
    </row>
    <row r="49" spans="1:1" x14ac:dyDescent="0.25">
      <c r="A49" s="17" t="s">
        <v>216</v>
      </c>
    </row>
    <row r="50" spans="1:1" x14ac:dyDescent="0.25">
      <c r="A50" s="17" t="s">
        <v>217</v>
      </c>
    </row>
    <row r="51" spans="1:1" x14ac:dyDescent="0.25">
      <c r="A51" s="17" t="s">
        <v>218</v>
      </c>
    </row>
    <row r="52" spans="1:1" x14ac:dyDescent="0.25">
      <c r="A52" s="17" t="s">
        <v>219</v>
      </c>
    </row>
    <row r="53" spans="1:1" x14ac:dyDescent="0.25">
      <c r="A53" s="17" t="s">
        <v>220</v>
      </c>
    </row>
    <row r="54" spans="1:1" x14ac:dyDescent="0.25">
      <c r="A54" s="17" t="s">
        <v>221</v>
      </c>
    </row>
    <row r="55" spans="1:1" x14ac:dyDescent="0.25">
      <c r="A55" s="17" t="s">
        <v>222</v>
      </c>
    </row>
    <row r="56" spans="1:1" x14ac:dyDescent="0.25">
      <c r="A56" s="17" t="s">
        <v>223</v>
      </c>
    </row>
    <row r="57" spans="1:1" x14ac:dyDescent="0.25">
      <c r="A57" s="17" t="s">
        <v>224</v>
      </c>
    </row>
    <row r="58" spans="1:1" x14ac:dyDescent="0.25">
      <c r="A58" s="17" t="s">
        <v>225</v>
      </c>
    </row>
    <row r="59" spans="1:1" x14ac:dyDescent="0.25">
      <c r="A59" s="17" t="s">
        <v>226</v>
      </c>
    </row>
    <row r="60" spans="1:1" x14ac:dyDescent="0.25">
      <c r="A60" s="17" t="s">
        <v>227</v>
      </c>
    </row>
    <row r="61" spans="1:1" x14ac:dyDescent="0.25">
      <c r="A61" s="17" t="s">
        <v>228</v>
      </c>
    </row>
    <row r="62" spans="1:1" x14ac:dyDescent="0.25">
      <c r="A62" s="17" t="s">
        <v>229</v>
      </c>
    </row>
    <row r="63" spans="1:1" x14ac:dyDescent="0.25">
      <c r="A63" s="17" t="s">
        <v>230</v>
      </c>
    </row>
    <row r="64" spans="1:1" x14ac:dyDescent="0.25">
      <c r="A64" s="17" t="s">
        <v>231</v>
      </c>
    </row>
  </sheetData>
  <sheetProtection password="CE0A"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70"/>
  <sheetViews>
    <sheetView zoomScale="55" zoomScaleNormal="55" workbookViewId="0">
      <selection activeCell="AT41" sqref="AT41"/>
    </sheetView>
  </sheetViews>
  <sheetFormatPr defaultColWidth="9.1796875" defaultRowHeight="15.5" x14ac:dyDescent="0.35"/>
  <cols>
    <col min="1" max="1" width="1.54296875" style="89" customWidth="1"/>
    <col min="2" max="2" width="6.26953125" style="89" customWidth="1"/>
    <col min="3" max="3" width="11" style="223" customWidth="1"/>
    <col min="4" max="4" width="3.1796875" style="178" customWidth="1"/>
    <col min="5" max="5" width="37.81640625" style="89" customWidth="1"/>
    <col min="6" max="6" width="3.7265625" style="89" customWidth="1"/>
    <col min="7" max="7" width="14.81640625" style="179" customWidth="1"/>
    <col min="8" max="8" width="3.7265625" style="89" customWidth="1"/>
    <col min="9" max="9" width="15.7265625" style="179" customWidth="1"/>
    <col min="10" max="10" width="3.7265625" style="89" customWidth="1"/>
    <col min="11" max="11" width="14.54296875" style="179" bestFit="1" customWidth="1"/>
    <col min="12" max="12" width="3" style="180" customWidth="1"/>
    <col min="13" max="13" width="5.54296875" style="180" customWidth="1"/>
    <col min="14" max="14" width="3.7265625" style="180" hidden="1" customWidth="1"/>
    <col min="15" max="16" width="12.7265625" style="180" hidden="1" customWidth="1"/>
    <col min="17" max="18" width="9.1796875" style="181" hidden="1" customWidth="1"/>
    <col min="19" max="19" width="2.54296875" style="89" customWidth="1"/>
    <col min="20" max="22" width="9.1796875" style="89" hidden="1" customWidth="1"/>
    <col min="23" max="23" width="6.81640625" style="89" hidden="1" customWidth="1"/>
    <col min="24" max="25" width="11.26953125" style="89" hidden="1" customWidth="1"/>
    <col min="26" max="26" width="32.90625" style="89" hidden="1" customWidth="1"/>
    <col min="27" max="27" width="22.1796875" style="89" hidden="1" customWidth="1"/>
    <col min="28" max="39" width="9.1796875" style="89" hidden="1" customWidth="1"/>
    <col min="40" max="41" width="9.1796875" style="100"/>
    <col min="42" max="16384" width="9.1796875" style="89"/>
  </cols>
  <sheetData>
    <row r="1" spans="1:41" ht="16.5" thickBot="1" x14ac:dyDescent="0.3">
      <c r="A1" s="91"/>
      <c r="B1" s="84"/>
      <c r="C1" s="217"/>
      <c r="D1" s="92"/>
      <c r="E1" s="84"/>
      <c r="F1" s="84"/>
      <c r="G1" s="93"/>
      <c r="H1" s="84"/>
      <c r="I1" s="93"/>
      <c r="J1" s="84"/>
      <c r="K1" s="93"/>
      <c r="L1" s="94"/>
      <c r="M1" s="94"/>
      <c r="N1" s="94"/>
      <c r="O1" s="94"/>
      <c r="P1" s="94"/>
      <c r="Q1" s="95"/>
      <c r="R1" s="95"/>
      <c r="S1" s="96"/>
      <c r="T1" s="97"/>
      <c r="U1" s="97"/>
      <c r="V1" s="97"/>
      <c r="W1" s="98"/>
      <c r="X1" s="99">
        <v>1736</v>
      </c>
      <c r="Y1" s="99"/>
      <c r="Z1" s="99"/>
      <c r="AA1" s="99"/>
      <c r="AB1" s="99"/>
      <c r="AC1" s="99"/>
      <c r="AD1" s="99"/>
      <c r="AE1" s="97"/>
      <c r="AF1" s="97"/>
      <c r="AG1" s="97"/>
      <c r="AH1" s="97"/>
      <c r="AI1" s="97"/>
      <c r="AJ1" s="97"/>
      <c r="AK1" s="97"/>
      <c r="AL1" s="97"/>
      <c r="AM1" s="97"/>
    </row>
    <row r="2" spans="1:41" s="112" customFormat="1" ht="21.75" customHeight="1" x14ac:dyDescent="0.35">
      <c r="A2" s="101"/>
      <c r="B2" s="102"/>
      <c r="C2" s="218"/>
      <c r="D2" s="104"/>
      <c r="E2" s="259" t="s">
        <v>240</v>
      </c>
      <c r="F2" s="260"/>
      <c r="G2" s="260"/>
      <c r="H2" s="260"/>
      <c r="I2" s="260"/>
      <c r="J2" s="260"/>
      <c r="K2" s="105"/>
      <c r="L2" s="105"/>
      <c r="M2" s="106"/>
      <c r="N2" s="19"/>
      <c r="O2" s="19"/>
      <c r="P2" s="19"/>
      <c r="Q2" s="18"/>
      <c r="R2" s="18"/>
      <c r="S2" s="107"/>
      <c r="T2" s="108"/>
      <c r="U2" s="108"/>
      <c r="V2" s="108"/>
      <c r="W2" s="109"/>
      <c r="X2" s="110"/>
      <c r="Y2" s="110"/>
      <c r="Z2" s="110"/>
      <c r="AA2" s="110"/>
      <c r="AB2" s="110"/>
      <c r="AC2" s="110"/>
      <c r="AD2" s="110"/>
      <c r="AE2" s="108"/>
      <c r="AF2" s="108"/>
      <c r="AG2" s="108"/>
      <c r="AH2" s="108"/>
      <c r="AI2" s="108"/>
      <c r="AJ2" s="108"/>
      <c r="AK2" s="108"/>
      <c r="AL2" s="108"/>
      <c r="AM2" s="108"/>
      <c r="AN2" s="111"/>
      <c r="AO2" s="111"/>
    </row>
    <row r="3" spans="1:41" ht="21.75" customHeight="1" thickBot="1" x14ac:dyDescent="0.4">
      <c r="A3" s="101"/>
      <c r="B3" s="257" t="s">
        <v>26</v>
      </c>
      <c r="C3" s="258"/>
      <c r="D3" s="113"/>
      <c r="E3" s="261"/>
      <c r="F3" s="261"/>
      <c r="G3" s="261"/>
      <c r="H3" s="261"/>
      <c r="I3" s="261"/>
      <c r="J3" s="261"/>
      <c r="K3" s="19"/>
      <c r="L3" s="19"/>
      <c r="M3" s="114"/>
      <c r="N3" s="19"/>
      <c r="O3" s="19"/>
      <c r="P3" s="19"/>
      <c r="Q3" s="18"/>
      <c r="R3" s="115"/>
      <c r="S3" s="107"/>
      <c r="T3" s="97"/>
      <c r="U3" s="97"/>
      <c r="V3" s="97"/>
      <c r="W3" s="98"/>
      <c r="X3" s="99">
        <v>338.76</v>
      </c>
      <c r="Y3" s="99"/>
      <c r="Z3" s="99"/>
      <c r="AA3" s="99"/>
      <c r="AB3" s="99"/>
      <c r="AC3" s="99"/>
      <c r="AD3" s="99"/>
      <c r="AE3" s="97"/>
      <c r="AF3" s="97"/>
      <c r="AG3" s="97"/>
      <c r="AH3" s="97"/>
      <c r="AI3" s="97"/>
      <c r="AJ3" s="97"/>
      <c r="AK3" s="97"/>
      <c r="AL3" s="97"/>
      <c r="AM3" s="97"/>
    </row>
    <row r="4" spans="1:41" ht="16" thickBot="1" x14ac:dyDescent="0.4">
      <c r="A4" s="101"/>
      <c r="B4" s="257"/>
      <c r="C4" s="258"/>
      <c r="D4" s="113"/>
      <c r="E4" s="85">
        <f>+'Worksheet B'!E5</f>
        <v>0</v>
      </c>
      <c r="F4" s="18"/>
      <c r="G4" s="19"/>
      <c r="H4" s="18"/>
      <c r="I4" s="19"/>
      <c r="J4" s="18"/>
      <c r="K4" s="19"/>
      <c r="L4" s="19"/>
      <c r="M4" s="114"/>
      <c r="N4" s="19"/>
      <c r="O4" s="19"/>
      <c r="P4" s="19"/>
      <c r="Q4" s="18"/>
      <c r="R4" s="115"/>
      <c r="S4" s="107"/>
      <c r="T4" s="97"/>
      <c r="U4" s="97"/>
      <c r="V4" s="97"/>
      <c r="W4" s="98"/>
      <c r="X4" s="99"/>
      <c r="Y4" s="99"/>
      <c r="Z4" s="99"/>
      <c r="AA4" s="99"/>
      <c r="AB4" s="99"/>
      <c r="AC4" s="99"/>
      <c r="AD4" s="99"/>
      <c r="AE4" s="97"/>
      <c r="AF4" s="97"/>
      <c r="AG4" s="97"/>
      <c r="AH4" s="97"/>
      <c r="AI4" s="97"/>
      <c r="AJ4" s="97"/>
      <c r="AK4" s="97"/>
      <c r="AL4" s="97"/>
      <c r="AM4" s="97"/>
    </row>
    <row r="5" spans="1:41" ht="15.75" hidden="1" x14ac:dyDescent="0.25">
      <c r="A5" s="101"/>
      <c r="B5" s="116"/>
      <c r="C5" s="219"/>
      <c r="D5" s="113"/>
      <c r="E5" s="18"/>
      <c r="F5" s="117">
        <f>+G5+I5</f>
        <v>0</v>
      </c>
      <c r="G5" s="118">
        <f>+'Worksheet B'!G40</f>
        <v>0</v>
      </c>
      <c r="H5" s="119"/>
      <c r="I5" s="118">
        <f>+'Worksheet B'!I40</f>
        <v>0</v>
      </c>
      <c r="J5" s="18"/>
      <c r="K5" s="19"/>
      <c r="L5" s="19"/>
      <c r="M5" s="114"/>
      <c r="N5" s="19"/>
      <c r="O5" s="19"/>
      <c r="P5" s="19"/>
      <c r="Q5" s="18"/>
      <c r="R5" s="115"/>
      <c r="S5" s="107"/>
      <c r="T5" s="97"/>
      <c r="U5" s="97"/>
      <c r="V5" s="97"/>
      <c r="W5" s="98"/>
      <c r="X5" s="99"/>
      <c r="Y5" s="99"/>
      <c r="Z5" s="99"/>
      <c r="AA5" s="99"/>
      <c r="AB5" s="99"/>
      <c r="AC5" s="99"/>
      <c r="AD5" s="99"/>
      <c r="AE5" s="97"/>
      <c r="AF5" s="97"/>
      <c r="AG5" s="97"/>
      <c r="AH5" s="97"/>
      <c r="AI5" s="97"/>
      <c r="AJ5" s="97"/>
      <c r="AK5" s="97"/>
      <c r="AL5" s="97"/>
      <c r="AM5" s="97"/>
    </row>
    <row r="6" spans="1:41" ht="19" thickBot="1" x14ac:dyDescent="0.5">
      <c r="A6" s="101"/>
      <c r="B6" s="116"/>
      <c r="C6" s="219"/>
      <c r="D6" s="113"/>
      <c r="E6" s="18"/>
      <c r="F6" s="18"/>
      <c r="G6" s="205" t="s">
        <v>60</v>
      </c>
      <c r="H6" s="206"/>
      <c r="I6" s="205" t="s">
        <v>59</v>
      </c>
      <c r="J6" s="207"/>
      <c r="K6" s="208" t="s">
        <v>58</v>
      </c>
      <c r="L6" s="122"/>
      <c r="M6" s="123"/>
      <c r="N6" s="122"/>
      <c r="O6" s="122"/>
      <c r="P6" s="122"/>
      <c r="Q6" s="18"/>
      <c r="R6" s="115"/>
      <c r="S6" s="107"/>
      <c r="T6" s="97"/>
      <c r="U6" s="97"/>
      <c r="V6" s="97"/>
      <c r="W6" s="98"/>
      <c r="X6" s="99"/>
      <c r="Y6" s="99">
        <v>6017</v>
      </c>
      <c r="Z6" s="99"/>
      <c r="AA6" s="99"/>
      <c r="AB6" s="99"/>
      <c r="AC6" s="99"/>
      <c r="AD6" s="99"/>
      <c r="AE6" s="97"/>
      <c r="AF6" s="97"/>
      <c r="AG6" s="97"/>
      <c r="AH6" s="97"/>
      <c r="AI6" s="97"/>
      <c r="AJ6" s="97"/>
      <c r="AK6" s="97"/>
      <c r="AL6" s="97"/>
      <c r="AM6" s="97"/>
    </row>
    <row r="7" spans="1:41" ht="15.75" hidden="1" x14ac:dyDescent="0.25">
      <c r="A7" s="101"/>
      <c r="B7" s="116"/>
      <c r="C7" s="219"/>
      <c r="D7" s="113"/>
      <c r="E7" s="18"/>
      <c r="F7" s="18"/>
      <c r="G7" s="124" t="b">
        <v>0</v>
      </c>
      <c r="H7" s="125"/>
      <c r="I7" s="124" t="b">
        <v>0</v>
      </c>
      <c r="J7" s="18"/>
      <c r="K7" s="19"/>
      <c r="L7" s="19"/>
      <c r="M7" s="114"/>
      <c r="N7" s="19"/>
      <c r="O7" s="19"/>
      <c r="P7" s="19"/>
      <c r="Q7" s="18"/>
      <c r="R7" s="115"/>
      <c r="S7" s="107"/>
      <c r="T7" s="97"/>
      <c r="U7" s="97"/>
      <c r="V7" s="97"/>
      <c r="W7" s="98"/>
      <c r="X7" s="99"/>
      <c r="Y7" s="99"/>
      <c r="Z7" s="99"/>
      <c r="AA7" s="99"/>
      <c r="AB7" s="99"/>
      <c r="AC7" s="99"/>
      <c r="AD7" s="99"/>
      <c r="AE7" s="97"/>
      <c r="AF7" s="97"/>
      <c r="AG7" s="97"/>
      <c r="AH7" s="97"/>
      <c r="AI7" s="97"/>
      <c r="AJ7" s="97"/>
      <c r="AK7" s="97"/>
      <c r="AL7" s="97"/>
      <c r="AM7" s="97"/>
    </row>
    <row r="8" spans="1:41" ht="12" customHeight="1" thickBot="1" x14ac:dyDescent="0.4">
      <c r="A8" s="101"/>
      <c r="B8" s="257" t="s">
        <v>57</v>
      </c>
      <c r="C8" s="258"/>
      <c r="D8" s="258"/>
      <c r="E8" s="126" t="str">
        <f>IF(F5&gt;1,"Only One Parent Can be Checked",IF(F5=0,"One Parent Must Be Checked",""))</f>
        <v>One Parent Must Be Checked</v>
      </c>
      <c r="F8" s="18"/>
      <c r="G8" s="19"/>
      <c r="H8" s="18"/>
      <c r="I8" s="19"/>
      <c r="J8" s="18"/>
      <c r="K8" s="19"/>
      <c r="L8" s="19"/>
      <c r="M8" s="114" t="s">
        <v>14</v>
      </c>
      <c r="N8" s="19"/>
      <c r="O8" s="19"/>
      <c r="P8" s="19"/>
      <c r="Q8" s="18"/>
      <c r="R8" s="115"/>
      <c r="S8" s="107"/>
      <c r="T8" s="97"/>
      <c r="U8" s="97"/>
      <c r="V8" s="97"/>
      <c r="W8" s="98"/>
      <c r="X8" s="99"/>
      <c r="Y8" s="99">
        <f>+Y6-900</f>
        <v>5117</v>
      </c>
      <c r="Z8" s="99"/>
      <c r="AA8" s="99"/>
      <c r="AB8" s="99"/>
      <c r="AC8" s="99"/>
      <c r="AD8" s="99"/>
      <c r="AE8" s="97"/>
      <c r="AF8" s="97"/>
      <c r="AG8" s="97"/>
      <c r="AH8" s="97"/>
      <c r="AI8" s="97"/>
      <c r="AJ8" s="97"/>
      <c r="AK8" s="97"/>
      <c r="AL8" s="97"/>
      <c r="AM8" s="97"/>
    </row>
    <row r="9" spans="1:41" ht="16.5" hidden="1" thickBot="1" x14ac:dyDescent="0.3">
      <c r="A9" s="101"/>
      <c r="B9" s="116"/>
      <c r="C9" s="219"/>
      <c r="D9" s="113"/>
      <c r="E9" s="18"/>
      <c r="F9" s="18"/>
      <c r="G9" s="19"/>
      <c r="H9" s="18"/>
      <c r="I9" s="19"/>
      <c r="J9" s="18"/>
      <c r="K9" s="19"/>
      <c r="L9" s="19"/>
      <c r="M9" s="114"/>
      <c r="N9" s="19"/>
      <c r="O9" s="19"/>
      <c r="P9" s="19"/>
      <c r="Q9" s="18"/>
      <c r="R9" s="115"/>
      <c r="S9" s="107"/>
      <c r="T9" s="97"/>
      <c r="U9" s="97"/>
      <c r="V9" s="97"/>
      <c r="W9" s="98"/>
      <c r="X9" s="99"/>
      <c r="Y9" s="99">
        <f>+Y8*0.4</f>
        <v>2046.8000000000002</v>
      </c>
      <c r="Z9" s="99"/>
      <c r="AA9" s="99"/>
      <c r="AB9" s="99"/>
      <c r="AC9" s="99"/>
      <c r="AD9" s="99"/>
      <c r="AE9" s="97"/>
      <c r="AF9" s="97"/>
      <c r="AG9" s="97"/>
      <c r="AH9" s="97"/>
      <c r="AI9" s="97"/>
      <c r="AJ9" s="97"/>
      <c r="AK9" s="97"/>
      <c r="AL9" s="97"/>
      <c r="AM9" s="97"/>
    </row>
    <row r="10" spans="1:41" ht="16" thickBot="1" x14ac:dyDescent="0.4">
      <c r="A10" s="101"/>
      <c r="B10" s="116"/>
      <c r="C10" s="220">
        <v>1</v>
      </c>
      <c r="D10" s="113"/>
      <c r="E10" s="86" t="s">
        <v>56</v>
      </c>
      <c r="F10" s="86"/>
      <c r="G10" s="127">
        <f>+'Worksheet B'!G11</f>
        <v>0</v>
      </c>
      <c r="H10" s="18"/>
      <c r="I10" s="127">
        <f>+'Worksheet B'!I11</f>
        <v>0</v>
      </c>
      <c r="J10" s="18"/>
      <c r="K10" s="19"/>
      <c r="L10" s="19"/>
      <c r="M10" s="114"/>
      <c r="N10" s="19"/>
      <c r="O10" s="19"/>
      <c r="P10" s="19"/>
      <c r="Q10" s="18"/>
      <c r="R10" s="115"/>
      <c r="S10" s="107"/>
      <c r="T10" s="97"/>
      <c r="U10" s="97"/>
      <c r="V10" s="97"/>
      <c r="W10" s="98"/>
      <c r="X10" s="99"/>
      <c r="Y10" s="99">
        <v>75</v>
      </c>
      <c r="Z10" s="99"/>
      <c r="AA10" s="99"/>
      <c r="AB10" s="99"/>
      <c r="AC10" s="99"/>
      <c r="AD10" s="99"/>
      <c r="AE10" s="97"/>
      <c r="AF10" s="97"/>
      <c r="AG10" s="97"/>
      <c r="AH10" s="97"/>
      <c r="AI10" s="97"/>
      <c r="AJ10" s="97"/>
      <c r="AK10" s="97"/>
      <c r="AL10" s="97"/>
      <c r="AM10" s="97"/>
    </row>
    <row r="11" spans="1:41" ht="16" thickBot="1" x14ac:dyDescent="0.4">
      <c r="A11" s="101"/>
      <c r="B11" s="116"/>
      <c r="C11" s="220"/>
      <c r="D11" s="113" t="s">
        <v>14</v>
      </c>
      <c r="E11" s="18"/>
      <c r="F11" s="18"/>
      <c r="G11" s="19"/>
      <c r="H11" s="18"/>
      <c r="I11" s="19"/>
      <c r="J11" s="18"/>
      <c r="K11" s="19"/>
      <c r="L11" s="19"/>
      <c r="M11" s="114"/>
      <c r="N11" s="19"/>
      <c r="O11" s="19"/>
      <c r="P11" s="19"/>
      <c r="Q11" s="18"/>
      <c r="R11" s="115"/>
      <c r="S11" s="107"/>
      <c r="T11" s="97"/>
      <c r="U11" s="97"/>
      <c r="V11" s="97"/>
      <c r="W11" s="98"/>
      <c r="X11" s="99"/>
      <c r="Y11" s="99">
        <f>+Y9+Y10</f>
        <v>2121.8000000000002</v>
      </c>
      <c r="Z11" s="99"/>
      <c r="AA11" s="99"/>
      <c r="AB11" s="99"/>
      <c r="AC11" s="99"/>
      <c r="AD11" s="99"/>
      <c r="AE11" s="97"/>
      <c r="AF11" s="97"/>
      <c r="AG11" s="97"/>
      <c r="AH11" s="97"/>
      <c r="AI11" s="97"/>
      <c r="AJ11" s="97"/>
      <c r="AK11" s="97"/>
      <c r="AL11" s="97"/>
      <c r="AM11" s="97"/>
    </row>
    <row r="12" spans="1:41" ht="16" thickBot="1" x14ac:dyDescent="0.4">
      <c r="A12" s="101"/>
      <c r="B12" s="116"/>
      <c r="C12" s="220"/>
      <c r="D12" s="121" t="s">
        <v>233</v>
      </c>
      <c r="E12" s="18" t="s">
        <v>55</v>
      </c>
      <c r="F12" s="18"/>
      <c r="G12" s="127">
        <f>+'Worksheet B'!G13</f>
        <v>0</v>
      </c>
      <c r="H12" s="18"/>
      <c r="I12" s="127">
        <f>+'Worksheet B'!I13</f>
        <v>0</v>
      </c>
      <c r="J12" s="18"/>
      <c r="K12" s="19"/>
      <c r="L12" s="19"/>
      <c r="M12" s="114"/>
      <c r="N12" s="19"/>
      <c r="O12" s="19"/>
      <c r="P12" s="19"/>
      <c r="Q12" s="18"/>
      <c r="R12" s="115"/>
      <c r="S12" s="107"/>
      <c r="T12" s="97"/>
      <c r="U12" s="97"/>
      <c r="V12" s="97"/>
      <c r="W12" s="98"/>
      <c r="X12" s="99"/>
      <c r="Y12" s="99">
        <f>+Y11*0.75</f>
        <v>1591.3500000000001</v>
      </c>
      <c r="Z12" s="99"/>
      <c r="AA12" s="99"/>
      <c r="AB12" s="99"/>
      <c r="AC12" s="99"/>
      <c r="AD12" s="99"/>
      <c r="AE12" s="97"/>
      <c r="AF12" s="97"/>
      <c r="AG12" s="97"/>
      <c r="AH12" s="97"/>
      <c r="AI12" s="97"/>
      <c r="AJ12" s="97"/>
      <c r="AK12" s="97"/>
      <c r="AL12" s="97"/>
      <c r="AM12" s="97"/>
    </row>
    <row r="13" spans="1:41" ht="16" thickBot="1" x14ac:dyDescent="0.4">
      <c r="A13" s="101"/>
      <c r="B13" s="116"/>
      <c r="C13" s="220"/>
      <c r="D13" s="121"/>
      <c r="E13" s="18"/>
      <c r="F13" s="18"/>
      <c r="G13" s="19"/>
      <c r="H13" s="18"/>
      <c r="I13" s="19"/>
      <c r="J13" s="18"/>
      <c r="K13" s="19"/>
      <c r="L13" s="19"/>
      <c r="M13" s="114"/>
      <c r="N13" s="19"/>
      <c r="O13" s="19"/>
      <c r="P13" s="19"/>
      <c r="Q13" s="18"/>
      <c r="R13" s="115"/>
      <c r="S13" s="107"/>
      <c r="T13" s="97"/>
      <c r="U13" s="97"/>
      <c r="V13" s="97"/>
      <c r="W13" s="98"/>
      <c r="X13" s="99"/>
      <c r="Y13" s="99"/>
      <c r="Z13" s="99"/>
      <c r="AA13" s="99"/>
      <c r="AB13" s="99"/>
      <c r="AC13" s="99"/>
      <c r="AD13" s="99"/>
      <c r="AE13" s="97"/>
      <c r="AF13" s="97"/>
      <c r="AG13" s="97"/>
      <c r="AH13" s="97"/>
      <c r="AI13" s="97"/>
      <c r="AJ13" s="97"/>
      <c r="AK13" s="97"/>
      <c r="AL13" s="97"/>
      <c r="AM13" s="97"/>
    </row>
    <row r="14" spans="1:41" ht="16" thickBot="1" x14ac:dyDescent="0.4">
      <c r="A14" s="101"/>
      <c r="B14" s="116"/>
      <c r="C14" s="220"/>
      <c r="D14" s="121" t="s">
        <v>234</v>
      </c>
      <c r="E14" s="18" t="s">
        <v>54</v>
      </c>
      <c r="F14" s="18"/>
      <c r="G14" s="127">
        <f>+'Worksheet B'!G15</f>
        <v>0</v>
      </c>
      <c r="H14" s="18"/>
      <c r="I14" s="127">
        <f>+'Worksheet B'!I15</f>
        <v>0</v>
      </c>
      <c r="J14" s="18"/>
      <c r="K14" s="19"/>
      <c r="L14" s="19"/>
      <c r="M14" s="114"/>
      <c r="N14" s="19"/>
      <c r="O14" s="19"/>
      <c r="P14" s="19"/>
      <c r="Q14" s="18"/>
      <c r="R14" s="115"/>
      <c r="S14" s="107"/>
      <c r="T14" s="97"/>
      <c r="U14" s="97"/>
      <c r="V14" s="97"/>
      <c r="W14" s="98"/>
      <c r="X14" s="99"/>
      <c r="Y14" s="99"/>
      <c r="Z14" s="99"/>
      <c r="AA14" s="99"/>
      <c r="AB14" s="99"/>
      <c r="AC14" s="99"/>
      <c r="AD14" s="99"/>
      <c r="AE14" s="97"/>
      <c r="AF14" s="97"/>
      <c r="AG14" s="97"/>
      <c r="AH14" s="97"/>
      <c r="AI14" s="97"/>
      <c r="AJ14" s="97"/>
      <c r="AK14" s="97"/>
      <c r="AL14" s="97"/>
      <c r="AM14" s="97"/>
    </row>
    <row r="15" spans="1:41" ht="16" thickBot="1" x14ac:dyDescent="0.4">
      <c r="A15" s="101"/>
      <c r="B15" s="116"/>
      <c r="C15" s="220"/>
      <c r="D15" s="121"/>
      <c r="E15" s="18"/>
      <c r="F15" s="18"/>
      <c r="G15" s="19"/>
      <c r="H15" s="18"/>
      <c r="I15" s="19"/>
      <c r="J15" s="18"/>
      <c r="K15" s="19"/>
      <c r="L15" s="19"/>
      <c r="M15" s="114"/>
      <c r="N15" s="19"/>
      <c r="O15" s="19"/>
      <c r="P15" s="19"/>
      <c r="Q15" s="18"/>
      <c r="R15" s="115"/>
      <c r="S15" s="107"/>
      <c r="T15" s="97"/>
      <c r="U15" s="97"/>
      <c r="V15" s="97"/>
      <c r="W15" s="98"/>
      <c r="X15" s="99"/>
      <c r="Y15" s="99"/>
      <c r="Z15" s="99"/>
      <c r="AA15" s="99"/>
      <c r="AB15" s="99"/>
      <c r="AC15" s="99"/>
      <c r="AD15" s="99"/>
      <c r="AE15" s="97"/>
      <c r="AF15" s="97"/>
      <c r="AG15" s="97"/>
      <c r="AH15" s="97"/>
      <c r="AI15" s="97"/>
      <c r="AJ15" s="97"/>
      <c r="AK15" s="97"/>
      <c r="AL15" s="97"/>
      <c r="AM15" s="97"/>
    </row>
    <row r="16" spans="1:41" ht="16" thickBot="1" x14ac:dyDescent="0.4">
      <c r="A16" s="101"/>
      <c r="B16" s="116"/>
      <c r="C16" s="220"/>
      <c r="D16" s="121" t="s">
        <v>235</v>
      </c>
      <c r="E16" s="18" t="s">
        <v>53</v>
      </c>
      <c r="F16" s="18"/>
      <c r="G16" s="127">
        <f>+'Worksheet B'!G17</f>
        <v>0</v>
      </c>
      <c r="H16" s="18"/>
      <c r="I16" s="127">
        <f>+'Worksheet B'!I17</f>
        <v>0</v>
      </c>
      <c r="J16" s="18"/>
      <c r="K16" s="19"/>
      <c r="L16" s="19"/>
      <c r="M16" s="114"/>
      <c r="N16" s="19"/>
      <c r="O16" s="19"/>
      <c r="P16" s="19"/>
      <c r="Q16" s="18"/>
      <c r="R16" s="115"/>
      <c r="S16" s="107"/>
      <c r="T16" s="97"/>
      <c r="U16" s="97"/>
      <c r="V16" s="97"/>
      <c r="W16" s="98"/>
      <c r="X16" s="99" t="s">
        <v>61</v>
      </c>
      <c r="Y16" s="99" t="s">
        <v>62</v>
      </c>
      <c r="Z16" s="99"/>
      <c r="AA16" s="99"/>
      <c r="AB16" s="99"/>
      <c r="AC16" s="99"/>
      <c r="AD16" s="99"/>
      <c r="AE16" s="97"/>
      <c r="AF16" s="97"/>
      <c r="AG16" s="97"/>
      <c r="AH16" s="97"/>
      <c r="AI16" s="97"/>
      <c r="AJ16" s="97"/>
      <c r="AK16" s="97"/>
      <c r="AL16" s="97"/>
      <c r="AM16" s="97"/>
    </row>
    <row r="17" spans="1:39" ht="16" thickBot="1" x14ac:dyDescent="0.4">
      <c r="A17" s="101"/>
      <c r="B17" s="116"/>
      <c r="C17" s="220"/>
      <c r="D17" s="121"/>
      <c r="E17" s="18"/>
      <c r="F17" s="18"/>
      <c r="G17" s="128"/>
      <c r="H17" s="18"/>
      <c r="I17" s="128"/>
      <c r="J17" s="18"/>
      <c r="K17" s="19"/>
      <c r="L17" s="120"/>
      <c r="M17" s="129"/>
      <c r="N17" s="130"/>
      <c r="O17" s="19"/>
      <c r="P17" s="19"/>
      <c r="Q17" s="18"/>
      <c r="R17" s="115"/>
      <c r="S17" s="107"/>
      <c r="T17" s="97"/>
      <c r="U17" s="97"/>
      <c r="V17" s="97"/>
      <c r="W17" s="98"/>
      <c r="X17" s="131">
        <f>+G17</f>
        <v>0</v>
      </c>
      <c r="Y17" s="131">
        <f>+I17</f>
        <v>0</v>
      </c>
      <c r="Z17" s="99" t="s">
        <v>76</v>
      </c>
      <c r="AA17" s="99"/>
      <c r="AB17" s="99"/>
      <c r="AC17" s="99"/>
      <c r="AD17" s="99"/>
      <c r="AE17" s="97"/>
      <c r="AF17" s="97"/>
      <c r="AG17" s="97"/>
      <c r="AH17" s="97"/>
      <c r="AI17" s="97"/>
      <c r="AJ17" s="97"/>
      <c r="AK17" s="97"/>
      <c r="AL17" s="97"/>
      <c r="AM17" s="97"/>
    </row>
    <row r="18" spans="1:39" ht="16" thickBot="1" x14ac:dyDescent="0.4">
      <c r="A18" s="101"/>
      <c r="B18" s="116"/>
      <c r="C18" s="220"/>
      <c r="D18" s="121" t="s">
        <v>236</v>
      </c>
      <c r="E18" s="18" t="s">
        <v>52</v>
      </c>
      <c r="F18" s="147">
        <f>+'Worksheet B'!F19</f>
        <v>0</v>
      </c>
      <c r="G18" s="246">
        <f>+'Worksheet B'!G19</f>
        <v>0</v>
      </c>
      <c r="H18" s="147">
        <f>+'Worksheet B'!H19</f>
        <v>0</v>
      </c>
      <c r="I18" s="245">
        <f>+'Worksheet B'!I19</f>
        <v>0</v>
      </c>
      <c r="J18" s="18"/>
      <c r="K18" s="19"/>
      <c r="L18" s="19"/>
      <c r="M18" s="114"/>
      <c r="N18" s="19"/>
      <c r="O18" s="19"/>
      <c r="P18" s="19"/>
      <c r="Q18" s="18"/>
      <c r="R18" s="115"/>
      <c r="S18" s="107"/>
      <c r="T18" s="97"/>
      <c r="U18" s="97"/>
      <c r="V18" s="97"/>
      <c r="W18" s="98"/>
      <c r="X18" s="133">
        <f>+F18</f>
        <v>0</v>
      </c>
      <c r="Y18" s="133">
        <f>+H18</f>
        <v>0</v>
      </c>
      <c r="Z18" s="99" t="s">
        <v>74</v>
      </c>
      <c r="AA18" s="99"/>
      <c r="AB18" s="99"/>
      <c r="AC18" s="99"/>
      <c r="AD18" s="99"/>
      <c r="AE18" s="97"/>
      <c r="AF18" s="97"/>
      <c r="AG18" s="97"/>
      <c r="AH18" s="97"/>
      <c r="AI18" s="97"/>
      <c r="AJ18" s="97"/>
      <c r="AK18" s="97"/>
      <c r="AL18" s="97"/>
      <c r="AM18" s="97"/>
    </row>
    <row r="19" spans="1:39" x14ac:dyDescent="0.35">
      <c r="A19" s="101"/>
      <c r="B19" s="116"/>
      <c r="C19" s="220"/>
      <c r="D19" s="121"/>
      <c r="E19" s="18"/>
      <c r="F19" s="134"/>
      <c r="G19" s="122"/>
      <c r="H19" s="134"/>
      <c r="I19" s="122"/>
      <c r="J19" s="18"/>
      <c r="K19" s="19"/>
      <c r="L19" s="19"/>
      <c r="M19" s="114"/>
      <c r="N19" s="19"/>
      <c r="O19" s="19"/>
      <c r="P19" s="19"/>
      <c r="Q19" s="18"/>
      <c r="R19" s="115"/>
      <c r="S19" s="107"/>
      <c r="T19" s="97"/>
      <c r="U19" s="97"/>
      <c r="V19" s="97"/>
      <c r="W19" s="98"/>
      <c r="X19" s="131" t="e">
        <f>+Formula!G19</f>
        <v>#VALUE!</v>
      </c>
      <c r="Y19" s="131" t="e">
        <f>+Formula!H19</f>
        <v>#VALUE!</v>
      </c>
      <c r="Z19" s="99" t="s">
        <v>18</v>
      </c>
      <c r="AA19" s="99"/>
      <c r="AB19" s="99"/>
      <c r="AC19" s="99"/>
      <c r="AD19" s="99"/>
      <c r="AE19" s="97"/>
      <c r="AF19" s="97"/>
      <c r="AG19" s="97"/>
      <c r="AH19" s="97"/>
      <c r="AI19" s="97"/>
      <c r="AJ19" s="97"/>
      <c r="AK19" s="97"/>
      <c r="AL19" s="97"/>
      <c r="AM19" s="97"/>
    </row>
    <row r="20" spans="1:39" ht="16" thickBot="1" x14ac:dyDescent="0.4">
      <c r="A20" s="101"/>
      <c r="B20" s="116"/>
      <c r="C20" s="220"/>
      <c r="D20" s="121" t="s">
        <v>237</v>
      </c>
      <c r="E20" s="18" t="s">
        <v>105</v>
      </c>
      <c r="F20" s="134"/>
      <c r="G20" s="122"/>
      <c r="H20" s="134"/>
      <c r="I20" s="122"/>
      <c r="J20" s="18"/>
      <c r="K20" s="19"/>
      <c r="L20" s="19"/>
      <c r="M20" s="114"/>
      <c r="N20" s="19"/>
      <c r="O20" s="19"/>
      <c r="P20" s="19"/>
      <c r="Q20" s="18"/>
      <c r="R20" s="115"/>
      <c r="S20" s="107"/>
      <c r="T20" s="97"/>
      <c r="U20" s="97"/>
      <c r="V20" s="97"/>
      <c r="W20" s="98"/>
      <c r="X20" s="135" t="e">
        <f>ROUND(X19*0.75,2)</f>
        <v>#VALUE!</v>
      </c>
      <c r="Y20" s="135" t="e">
        <f>ROUND(Y19*0.75,2)</f>
        <v>#VALUE!</v>
      </c>
      <c r="Z20" s="136">
        <v>0.75</v>
      </c>
      <c r="AA20" s="99"/>
      <c r="AB20" s="99"/>
      <c r="AC20" s="99"/>
      <c r="AD20" s="99"/>
      <c r="AE20" s="97"/>
      <c r="AF20" s="97"/>
      <c r="AG20" s="97"/>
      <c r="AH20" s="97"/>
      <c r="AI20" s="97"/>
      <c r="AJ20" s="97"/>
      <c r="AK20" s="97"/>
      <c r="AL20" s="97"/>
      <c r="AM20" s="97"/>
    </row>
    <row r="21" spans="1:39" ht="16" thickBot="1" x14ac:dyDescent="0.4">
      <c r="A21" s="101"/>
      <c r="B21" s="116"/>
      <c r="C21" s="220"/>
      <c r="D21" s="121"/>
      <c r="E21" s="18" t="s">
        <v>107</v>
      </c>
      <c r="F21" s="134"/>
      <c r="G21" s="127">
        <f>'Worksheet B'!G22</f>
        <v>0</v>
      </c>
      <c r="H21" s="134"/>
      <c r="I21" s="127">
        <f>'Worksheet B'!I22</f>
        <v>0</v>
      </c>
      <c r="J21" s="18"/>
      <c r="K21" s="19"/>
      <c r="L21" s="19"/>
      <c r="M21" s="114"/>
      <c r="N21" s="19"/>
      <c r="O21" s="19"/>
      <c r="P21" s="19"/>
      <c r="Q21" s="18"/>
      <c r="R21" s="115"/>
      <c r="S21" s="107"/>
      <c r="T21" s="97"/>
      <c r="U21" s="97"/>
      <c r="V21" s="97"/>
      <c r="W21" s="98"/>
      <c r="X21" s="137" t="b">
        <f>IF(X18=1,50,IF(X18=2,70,IF(X18=3,90,IF(X18=4,110,IF(X18=5,130,IF(X18&gt;5,150))))))</f>
        <v>0</v>
      </c>
      <c r="Y21" s="137" t="b">
        <f>IF(Y18=1,50,IF(Y18=2,70,IF(Y18=3,90,IF(Y18=4,110,IF(Y18=5,130,IF(Y18&gt;5,150))))))</f>
        <v>0</v>
      </c>
      <c r="Z21" s="99" t="s">
        <v>77</v>
      </c>
      <c r="AA21" s="99"/>
      <c r="AB21" s="99"/>
      <c r="AC21" s="99"/>
      <c r="AD21" s="99"/>
      <c r="AE21" s="97"/>
      <c r="AF21" s="97"/>
      <c r="AG21" s="97"/>
      <c r="AH21" s="97"/>
      <c r="AI21" s="97"/>
      <c r="AJ21" s="97"/>
      <c r="AK21" s="97"/>
      <c r="AL21" s="97"/>
      <c r="AM21" s="97"/>
    </row>
    <row r="22" spans="1:39" ht="16" thickBot="1" x14ac:dyDescent="0.4">
      <c r="A22" s="101"/>
      <c r="B22" s="116"/>
      <c r="C22" s="220"/>
      <c r="D22" s="121"/>
      <c r="E22" s="18" t="s">
        <v>108</v>
      </c>
      <c r="F22" s="134"/>
      <c r="G22" s="138">
        <f>'Worksheet B'!G23</f>
        <v>0</v>
      </c>
      <c r="H22" s="134"/>
      <c r="I22" s="138">
        <f>'Worksheet B'!I23</f>
        <v>0</v>
      </c>
      <c r="J22" s="18"/>
      <c r="K22" s="19"/>
      <c r="L22" s="19"/>
      <c r="M22" s="114"/>
      <c r="N22" s="19"/>
      <c r="O22" s="19"/>
      <c r="P22" s="19"/>
      <c r="Q22" s="18"/>
      <c r="R22" s="115"/>
      <c r="S22" s="107"/>
      <c r="T22" s="97"/>
      <c r="U22" s="97"/>
      <c r="V22" s="97"/>
      <c r="W22" s="98"/>
      <c r="X22" s="99">
        <f>+X21*0.75</f>
        <v>0</v>
      </c>
      <c r="Y22" s="99">
        <f>+Y21*0.75</f>
        <v>0</v>
      </c>
      <c r="Z22" s="136">
        <v>0.75</v>
      </c>
      <c r="AA22" s="99"/>
      <c r="AB22" s="99"/>
      <c r="AC22" s="99"/>
      <c r="AD22" s="99"/>
      <c r="AE22" s="97"/>
      <c r="AF22" s="97"/>
      <c r="AG22" s="97"/>
      <c r="AH22" s="97"/>
      <c r="AI22" s="97"/>
      <c r="AJ22" s="97"/>
      <c r="AK22" s="97"/>
      <c r="AL22" s="97"/>
      <c r="AM22" s="97"/>
    </row>
    <row r="23" spans="1:39" x14ac:dyDescent="0.35">
      <c r="A23" s="101"/>
      <c r="B23" s="116"/>
      <c r="C23" s="220"/>
      <c r="D23" s="121"/>
      <c r="E23" s="18"/>
      <c r="F23" s="134"/>
      <c r="G23" s="122"/>
      <c r="H23" s="134"/>
      <c r="I23" s="122"/>
      <c r="J23" s="18"/>
      <c r="K23" s="19"/>
      <c r="L23" s="19"/>
      <c r="M23" s="114"/>
      <c r="N23" s="19"/>
      <c r="O23" s="19"/>
      <c r="P23" s="19"/>
      <c r="Q23" s="18"/>
      <c r="R23" s="115"/>
      <c r="S23" s="107"/>
      <c r="T23" s="97"/>
      <c r="U23" s="97"/>
      <c r="V23" s="97"/>
      <c r="W23" s="98"/>
      <c r="X23" s="131">
        <f>(X17-1100)</f>
        <v>-1100</v>
      </c>
      <c r="Y23" s="131">
        <f>(Y17-1100)</f>
        <v>-1100</v>
      </c>
      <c r="Z23" s="99" t="s">
        <v>79</v>
      </c>
      <c r="AA23" s="99"/>
      <c r="AB23" s="99"/>
      <c r="AC23" s="99"/>
      <c r="AD23" s="99"/>
      <c r="AE23" s="97"/>
      <c r="AF23" s="97"/>
      <c r="AG23" s="97"/>
      <c r="AH23" s="97"/>
      <c r="AI23" s="97"/>
      <c r="AJ23" s="97"/>
      <c r="AK23" s="97"/>
      <c r="AL23" s="97"/>
      <c r="AM23" s="97"/>
    </row>
    <row r="24" spans="1:39" x14ac:dyDescent="0.35">
      <c r="A24" s="101"/>
      <c r="B24" s="116"/>
      <c r="C24" s="220"/>
      <c r="D24" s="121"/>
      <c r="E24" s="18" t="s">
        <v>109</v>
      </c>
      <c r="F24" s="134"/>
      <c r="G24" s="132">
        <f>+'Worksheet B'!G25</f>
        <v>0</v>
      </c>
      <c r="H24" s="134"/>
      <c r="I24" s="132">
        <f>+'Worksheet B'!I25</f>
        <v>0</v>
      </c>
      <c r="J24" s="18"/>
      <c r="K24" s="19"/>
      <c r="L24" s="19"/>
      <c r="M24" s="114"/>
      <c r="N24" s="19"/>
      <c r="O24" s="19"/>
      <c r="P24" s="19"/>
      <c r="Q24" s="18"/>
      <c r="R24" s="115"/>
      <c r="S24" s="107"/>
      <c r="T24" s="97"/>
      <c r="U24" s="97"/>
      <c r="V24" s="97"/>
      <c r="W24" s="98"/>
      <c r="X24" s="99" t="b">
        <f>IF(X18=1,50,IF(X18=2,70,IF(X18=3,90,IF(X18=4,110,IF(X18=5,130,IF(X18&gt;5,150))))))</f>
        <v>0</v>
      </c>
      <c r="Y24" s="99" t="b">
        <f>IF(Y18=1,50,IF(Y18=2,70,IF(Y18=3,90,IF(Y18=4,110,IF(Y18=5,130,IF(Y18&gt;5,150))))))</f>
        <v>0</v>
      </c>
      <c r="Z24" s="136" t="s">
        <v>80</v>
      </c>
      <c r="AA24" s="99"/>
      <c r="AB24" s="99"/>
      <c r="AC24" s="99"/>
      <c r="AD24" s="99"/>
      <c r="AE24" s="97"/>
      <c r="AF24" s="97"/>
      <c r="AG24" s="97"/>
      <c r="AH24" s="97"/>
      <c r="AI24" s="97"/>
      <c r="AJ24" s="97"/>
      <c r="AK24" s="97"/>
      <c r="AL24" s="97"/>
      <c r="AM24" s="97"/>
    </row>
    <row r="25" spans="1:39" ht="16" thickBot="1" x14ac:dyDescent="0.4">
      <c r="A25" s="101"/>
      <c r="B25" s="116"/>
      <c r="C25" s="220"/>
      <c r="D25" s="121"/>
      <c r="E25" s="18"/>
      <c r="F25" s="18"/>
      <c r="G25" s="19"/>
      <c r="H25" s="18"/>
      <c r="I25" s="19"/>
      <c r="J25" s="18"/>
      <c r="K25" s="19"/>
      <c r="L25" s="19"/>
      <c r="M25" s="114"/>
      <c r="N25" s="19"/>
      <c r="O25" s="19"/>
      <c r="P25" s="19"/>
      <c r="Q25" s="18"/>
      <c r="R25" s="115"/>
      <c r="S25" s="107"/>
      <c r="T25" s="97"/>
      <c r="U25" s="97"/>
      <c r="V25" s="97"/>
      <c r="W25" s="98"/>
      <c r="X25" s="99">
        <f>+X23+X24</f>
        <v>-1100</v>
      </c>
      <c r="Y25" s="99">
        <f>+Y23+Y24</f>
        <v>-1100</v>
      </c>
      <c r="Z25" s="99" t="s">
        <v>78</v>
      </c>
      <c r="AA25" s="99"/>
      <c r="AB25" s="99"/>
      <c r="AC25" s="99"/>
      <c r="AD25" s="99"/>
      <c r="AE25" s="97"/>
      <c r="AF25" s="97"/>
      <c r="AG25" s="97"/>
      <c r="AH25" s="97"/>
      <c r="AI25" s="97"/>
      <c r="AJ25" s="97"/>
      <c r="AK25" s="97"/>
      <c r="AL25" s="97"/>
      <c r="AM25" s="97"/>
    </row>
    <row r="26" spans="1:39" ht="16" thickBot="1" x14ac:dyDescent="0.4">
      <c r="A26" s="101"/>
      <c r="B26" s="116"/>
      <c r="C26" s="220"/>
      <c r="D26" s="121" t="s">
        <v>238</v>
      </c>
      <c r="E26" s="18" t="s">
        <v>51</v>
      </c>
      <c r="F26" s="18"/>
      <c r="G26" s="127">
        <f>+'Worksheet B'!G27</f>
        <v>0</v>
      </c>
      <c r="H26" s="18"/>
      <c r="I26" s="127">
        <f>+'Worksheet B'!I27</f>
        <v>0</v>
      </c>
      <c r="J26" s="18"/>
      <c r="K26" s="19"/>
      <c r="L26" s="19"/>
      <c r="M26" s="114"/>
      <c r="N26" s="19"/>
      <c r="O26" s="19"/>
      <c r="P26" s="19"/>
      <c r="Q26" s="18"/>
      <c r="R26" s="115"/>
      <c r="S26" s="107"/>
      <c r="T26" s="97"/>
      <c r="U26" s="97"/>
      <c r="V26" s="97"/>
      <c r="W26" s="98"/>
      <c r="X26" s="99">
        <f>+X25*0.75</f>
        <v>-825</v>
      </c>
      <c r="Y26" s="99">
        <f>+Y25*0.75</f>
        <v>-825</v>
      </c>
      <c r="Z26" s="136">
        <v>0.75</v>
      </c>
      <c r="AA26" s="99"/>
      <c r="AB26" s="99"/>
      <c r="AC26" s="99"/>
      <c r="AD26" s="99"/>
      <c r="AE26" s="97"/>
      <c r="AF26" s="97"/>
      <c r="AG26" s="97"/>
      <c r="AH26" s="97"/>
      <c r="AI26" s="97"/>
      <c r="AJ26" s="97"/>
      <c r="AK26" s="97"/>
      <c r="AL26" s="97"/>
      <c r="AM26" s="97"/>
    </row>
    <row r="27" spans="1:39" x14ac:dyDescent="0.35">
      <c r="A27" s="101"/>
      <c r="B27" s="116"/>
      <c r="C27" s="220"/>
      <c r="D27" s="121"/>
      <c r="E27" s="18"/>
      <c r="F27" s="18"/>
      <c r="G27" s="19"/>
      <c r="H27" s="18"/>
      <c r="I27" s="19"/>
      <c r="J27" s="18"/>
      <c r="K27" s="19"/>
      <c r="L27" s="19"/>
      <c r="M27" s="114"/>
      <c r="N27" s="19"/>
      <c r="O27" s="19"/>
      <c r="P27" s="19"/>
      <c r="Q27" s="18"/>
      <c r="R27" s="115"/>
      <c r="S27" s="107"/>
      <c r="T27" s="97"/>
      <c r="U27" s="97"/>
      <c r="V27" s="97"/>
      <c r="W27" s="98"/>
      <c r="X27" s="99" t="e">
        <f>IF(X26&lt;X20,X26,X20)</f>
        <v>#VALUE!</v>
      </c>
      <c r="Y27" s="99" t="e">
        <f>IF(Y26&lt;Y20,Y26,Y20)</f>
        <v>#VALUE!</v>
      </c>
      <c r="Z27" s="99" t="s">
        <v>90</v>
      </c>
      <c r="AA27" s="99"/>
      <c r="AB27" s="99"/>
      <c r="AC27" s="99"/>
      <c r="AD27" s="99"/>
      <c r="AE27" s="97"/>
      <c r="AF27" s="97"/>
      <c r="AG27" s="97"/>
      <c r="AH27" s="97"/>
      <c r="AI27" s="97"/>
      <c r="AJ27" s="97"/>
      <c r="AK27" s="97"/>
      <c r="AL27" s="97"/>
      <c r="AM27" s="97"/>
    </row>
    <row r="28" spans="1:39" x14ac:dyDescent="0.35">
      <c r="A28" s="101"/>
      <c r="B28" s="116"/>
      <c r="C28" s="220">
        <v>2</v>
      </c>
      <c r="D28" s="121"/>
      <c r="E28" s="86" t="s">
        <v>50</v>
      </c>
      <c r="F28" s="86"/>
      <c r="G28" s="132">
        <f>IF(G10+G12-G14-G16-G18-G24-G26&lt;0,0,G10+G12-G14-G16-G18-G24-G26)</f>
        <v>0</v>
      </c>
      <c r="H28" s="18"/>
      <c r="I28" s="132">
        <f>IF(I10+I12-I14-I16-I18-I24-I26&lt;0,0,I10+I12-I14-I16-I18-I24-I26)</f>
        <v>0</v>
      </c>
      <c r="J28" s="18"/>
      <c r="K28" s="132">
        <f>+G28+I28</f>
        <v>0</v>
      </c>
      <c r="L28" s="122"/>
      <c r="M28" s="123"/>
      <c r="N28" s="122"/>
      <c r="O28" s="122"/>
      <c r="P28" s="122"/>
      <c r="Q28" s="18"/>
      <c r="R28" s="115"/>
      <c r="S28" s="107"/>
      <c r="T28" s="97"/>
      <c r="U28" s="97"/>
      <c r="V28" s="97"/>
      <c r="W28" s="98"/>
      <c r="X28" s="99"/>
      <c r="Y28" s="99"/>
      <c r="Z28" s="99"/>
      <c r="AA28" s="99"/>
      <c r="AB28" s="99"/>
      <c r="AC28" s="99"/>
      <c r="AD28" s="99"/>
      <c r="AE28" s="97"/>
      <c r="AF28" s="97"/>
      <c r="AG28" s="97"/>
      <c r="AH28" s="97"/>
      <c r="AI28" s="97"/>
      <c r="AJ28" s="97"/>
      <c r="AK28" s="97"/>
      <c r="AL28" s="97"/>
      <c r="AM28" s="97"/>
    </row>
    <row r="29" spans="1:39" x14ac:dyDescent="0.35">
      <c r="A29" s="101"/>
      <c r="B29" s="116"/>
      <c r="C29" s="220"/>
      <c r="D29" s="121"/>
      <c r="E29" s="18"/>
      <c r="F29" s="18"/>
      <c r="G29" s="19"/>
      <c r="H29" s="18"/>
      <c r="I29" s="19"/>
      <c r="J29" s="18"/>
      <c r="K29" s="19"/>
      <c r="L29" s="19"/>
      <c r="M29" s="114"/>
      <c r="N29" s="19"/>
      <c r="O29" s="19"/>
      <c r="P29" s="19"/>
      <c r="Q29" s="18"/>
      <c r="R29" s="115"/>
      <c r="S29" s="107"/>
      <c r="T29" s="97"/>
      <c r="U29" s="97"/>
      <c r="V29" s="97"/>
      <c r="W29" s="139" t="s">
        <v>103</v>
      </c>
      <c r="X29" s="99" t="s">
        <v>61</v>
      </c>
      <c r="Y29" s="99" t="s">
        <v>62</v>
      </c>
      <c r="Z29" s="99"/>
      <c r="AA29" s="99"/>
      <c r="AB29" s="99"/>
      <c r="AC29" s="99"/>
      <c r="AD29" s="99"/>
      <c r="AE29" s="97"/>
      <c r="AF29" s="97"/>
      <c r="AG29" s="97"/>
      <c r="AH29" s="97"/>
      <c r="AI29" s="97"/>
      <c r="AJ29" s="97"/>
      <c r="AK29" s="97"/>
      <c r="AL29" s="97"/>
      <c r="AM29" s="97"/>
    </row>
    <row r="30" spans="1:39" x14ac:dyDescent="0.35">
      <c r="A30" s="101"/>
      <c r="B30" s="116"/>
      <c r="C30" s="220">
        <v>3</v>
      </c>
      <c r="D30" s="121"/>
      <c r="E30" s="18" t="s">
        <v>49</v>
      </c>
      <c r="F30" s="18"/>
      <c r="G30" s="140" t="e">
        <f>ROUND(G28/K28,4)</f>
        <v>#DIV/0!</v>
      </c>
      <c r="H30" s="141"/>
      <c r="I30" s="140" t="e">
        <f>ROUND(I28/K28,4)</f>
        <v>#DIV/0!</v>
      </c>
      <c r="J30" s="18"/>
      <c r="K30" s="19"/>
      <c r="L30" s="19"/>
      <c r="M30" s="114"/>
      <c r="N30" s="19"/>
      <c r="O30" s="19"/>
      <c r="P30" s="19"/>
      <c r="Q30" s="18"/>
      <c r="R30" s="115"/>
      <c r="S30" s="107"/>
      <c r="T30" s="97"/>
      <c r="U30" s="97"/>
      <c r="V30" s="97"/>
      <c r="W30" s="98">
        <f>IF(K28&gt;1100,1,0)</f>
        <v>0</v>
      </c>
      <c r="X30" s="131">
        <f>IF(G5=1,0,1)</f>
        <v>1</v>
      </c>
      <c r="Y30" s="131">
        <f>IF(I5=1,0,1)</f>
        <v>1</v>
      </c>
      <c r="Z30" s="99"/>
      <c r="AA30" s="99" t="s">
        <v>63</v>
      </c>
      <c r="AB30" s="99"/>
      <c r="AC30" s="99"/>
      <c r="AD30" s="99"/>
      <c r="AE30" s="97"/>
      <c r="AF30" s="97"/>
      <c r="AG30" s="97"/>
      <c r="AH30" s="97"/>
      <c r="AI30" s="97"/>
      <c r="AJ30" s="97"/>
      <c r="AK30" s="97"/>
      <c r="AL30" s="97"/>
      <c r="AM30" s="97"/>
    </row>
    <row r="31" spans="1:39" x14ac:dyDescent="0.35">
      <c r="A31" s="101"/>
      <c r="B31" s="116"/>
      <c r="C31" s="220"/>
      <c r="D31" s="121"/>
      <c r="E31" s="18"/>
      <c r="F31" s="18"/>
      <c r="G31" s="19"/>
      <c r="H31" s="18"/>
      <c r="I31" s="19"/>
      <c r="J31" s="18"/>
      <c r="K31" s="19"/>
      <c r="L31" s="19"/>
      <c r="M31" s="114"/>
      <c r="N31" s="19"/>
      <c r="O31" s="19"/>
      <c r="P31" s="19"/>
      <c r="Q31" s="18"/>
      <c r="R31" s="115"/>
      <c r="S31" s="107"/>
      <c r="T31" s="97"/>
      <c r="U31" s="97"/>
      <c r="V31" s="97"/>
      <c r="W31" s="98"/>
      <c r="X31" s="131">
        <f>+G28</f>
        <v>0</v>
      </c>
      <c r="Y31" s="131">
        <f>+I28</f>
        <v>0</v>
      </c>
      <c r="Z31" s="99"/>
      <c r="AA31" s="99" t="s">
        <v>64</v>
      </c>
      <c r="AB31" s="99"/>
      <c r="AC31" s="99"/>
      <c r="AD31" s="99"/>
      <c r="AE31" s="97"/>
      <c r="AF31" s="97"/>
      <c r="AG31" s="97"/>
      <c r="AH31" s="97"/>
      <c r="AI31" s="97"/>
      <c r="AJ31" s="97"/>
      <c r="AK31" s="97"/>
      <c r="AL31" s="97"/>
      <c r="AM31" s="97"/>
    </row>
    <row r="32" spans="1:39" x14ac:dyDescent="0.35">
      <c r="A32" s="101"/>
      <c r="B32" s="116"/>
      <c r="C32" s="220">
        <v>4</v>
      </c>
      <c r="D32" s="121" t="s">
        <v>233</v>
      </c>
      <c r="E32" s="18" t="s">
        <v>48</v>
      </c>
      <c r="F32" s="18"/>
      <c r="G32" s="142" t="e">
        <f>ROUND(G30,4)</f>
        <v>#DIV/0!</v>
      </c>
      <c r="H32" s="18"/>
      <c r="I32" s="142" t="e">
        <f>ROUND(I30,4)</f>
        <v>#DIV/0!</v>
      </c>
      <c r="J32" s="18"/>
      <c r="K32" s="132">
        <f>+Calculator!C9</f>
        <v>0</v>
      </c>
      <c r="L32" s="122"/>
      <c r="M32" s="123"/>
      <c r="N32" s="122"/>
      <c r="O32" s="122"/>
      <c r="P32" s="122"/>
      <c r="Q32" s="18"/>
      <c r="R32" s="115"/>
      <c r="S32" s="107"/>
      <c r="T32" s="97"/>
      <c r="U32" s="97"/>
      <c r="V32" s="97"/>
      <c r="W32" s="98"/>
      <c r="X32" s="99">
        <f>IF(X31&lt;1900,1,0)</f>
        <v>1</v>
      </c>
      <c r="Y32" s="99">
        <f>IF(Y31&lt;1900,1,0)</f>
        <v>1</v>
      </c>
      <c r="Z32" s="99"/>
      <c r="AA32" s="99" t="s">
        <v>65</v>
      </c>
      <c r="AB32" s="99"/>
      <c r="AC32" s="99"/>
      <c r="AD32" s="99"/>
      <c r="AE32" s="97"/>
      <c r="AF32" s="97"/>
      <c r="AG32" s="97"/>
      <c r="AH32" s="97"/>
      <c r="AI32" s="97"/>
      <c r="AJ32" s="97"/>
      <c r="AK32" s="97"/>
      <c r="AL32" s="97"/>
      <c r="AM32" s="97"/>
    </row>
    <row r="33" spans="1:39" x14ac:dyDescent="0.35">
      <c r="A33" s="101"/>
      <c r="B33" s="116"/>
      <c r="C33" s="220"/>
      <c r="D33" s="121"/>
      <c r="E33" s="18"/>
      <c r="F33" s="18"/>
      <c r="G33" s="19"/>
      <c r="H33" s="18"/>
      <c r="I33" s="19"/>
      <c r="J33" s="18"/>
      <c r="K33" s="19"/>
      <c r="L33" s="19"/>
      <c r="M33" s="114"/>
      <c r="N33" s="19"/>
      <c r="O33" s="19"/>
      <c r="P33" s="19"/>
      <c r="Q33" s="18"/>
      <c r="R33" s="115"/>
      <c r="S33" s="107"/>
      <c r="T33" s="97"/>
      <c r="U33" s="97"/>
      <c r="V33" s="97"/>
      <c r="W33" s="98"/>
      <c r="X33" s="131">
        <f>+X30+X32</f>
        <v>2</v>
      </c>
      <c r="Y33" s="131">
        <f>+Y30+Y32</f>
        <v>2</v>
      </c>
      <c r="Z33" s="99"/>
      <c r="AA33" s="99"/>
      <c r="AB33" s="99"/>
      <c r="AC33" s="99"/>
      <c r="AD33" s="99"/>
      <c r="AE33" s="97"/>
      <c r="AF33" s="97"/>
      <c r="AG33" s="97"/>
      <c r="AH33" s="97"/>
      <c r="AI33" s="97"/>
      <c r="AJ33" s="97"/>
      <c r="AK33" s="97"/>
      <c r="AL33" s="97"/>
      <c r="AM33" s="97"/>
    </row>
    <row r="34" spans="1:39" x14ac:dyDescent="0.35">
      <c r="A34" s="101"/>
      <c r="B34" s="116"/>
      <c r="C34" s="220"/>
      <c r="D34" s="121" t="s">
        <v>234</v>
      </c>
      <c r="E34" s="18" t="s">
        <v>47</v>
      </c>
      <c r="F34" s="18"/>
      <c r="G34" s="143" t="e">
        <f>+G32*K32</f>
        <v>#DIV/0!</v>
      </c>
      <c r="H34" s="18"/>
      <c r="I34" s="143" t="e">
        <f>+I32*K32</f>
        <v>#DIV/0!</v>
      </c>
      <c r="J34" s="18"/>
      <c r="K34" s="19"/>
      <c r="L34" s="19"/>
      <c r="M34" s="114"/>
      <c r="N34" s="19"/>
      <c r="O34" s="19"/>
      <c r="P34" s="19"/>
      <c r="Q34" s="18"/>
      <c r="R34" s="115"/>
      <c r="S34" s="107"/>
      <c r="T34" s="97"/>
      <c r="U34" s="97"/>
      <c r="V34" s="97"/>
      <c r="W34" s="98"/>
      <c r="X34" s="99">
        <f>IF(X33&gt;1,1,0)</f>
        <v>1</v>
      </c>
      <c r="Y34" s="99">
        <f>IF(Y33&gt;1,1,0)</f>
        <v>1</v>
      </c>
      <c r="Z34" s="99"/>
      <c r="AA34" s="99" t="s">
        <v>66</v>
      </c>
      <c r="AB34" s="99"/>
      <c r="AC34" s="99"/>
      <c r="AD34" s="99"/>
      <c r="AE34" s="97"/>
      <c r="AF34" s="97"/>
      <c r="AG34" s="97"/>
      <c r="AH34" s="97"/>
      <c r="AI34" s="97"/>
      <c r="AJ34" s="97"/>
      <c r="AK34" s="97"/>
      <c r="AL34" s="97"/>
      <c r="AM34" s="97"/>
    </row>
    <row r="35" spans="1:39" x14ac:dyDescent="0.35">
      <c r="A35" s="101"/>
      <c r="B35" s="116"/>
      <c r="C35" s="220"/>
      <c r="D35" s="121"/>
      <c r="E35" s="18"/>
      <c r="F35" s="18"/>
      <c r="G35" s="19"/>
      <c r="H35" s="18"/>
      <c r="I35" s="19"/>
      <c r="J35" s="18"/>
      <c r="K35" s="19"/>
      <c r="L35" s="19"/>
      <c r="M35" s="114"/>
      <c r="N35" s="19"/>
      <c r="O35" s="19"/>
      <c r="P35" s="19"/>
      <c r="Q35" s="18"/>
      <c r="R35" s="115"/>
      <c r="S35" s="107"/>
      <c r="T35" s="97"/>
      <c r="U35" s="97"/>
      <c r="V35" s="97"/>
      <c r="W35" s="98"/>
      <c r="X35" s="99"/>
      <c r="Y35" s="99"/>
      <c r="Z35" s="99"/>
      <c r="AA35" s="99"/>
      <c r="AB35" s="99"/>
      <c r="AC35" s="99"/>
      <c r="AD35" s="99"/>
      <c r="AE35" s="97"/>
      <c r="AF35" s="97"/>
      <c r="AG35" s="97"/>
      <c r="AH35" s="97"/>
      <c r="AI35" s="97"/>
      <c r="AJ35" s="97"/>
      <c r="AK35" s="97"/>
      <c r="AL35" s="97"/>
      <c r="AM35" s="97"/>
    </row>
    <row r="36" spans="1:39" x14ac:dyDescent="0.35">
      <c r="A36" s="101"/>
      <c r="B36" s="116"/>
      <c r="C36" s="220">
        <v>5</v>
      </c>
      <c r="D36" s="121"/>
      <c r="E36" s="18" t="s">
        <v>46</v>
      </c>
      <c r="F36" s="18"/>
      <c r="G36" s="132" t="e">
        <f>IF(X44&gt;0,X44*W30,0)</f>
        <v>#VALUE!</v>
      </c>
      <c r="H36" s="18"/>
      <c r="I36" s="132" t="e">
        <f>IF(Y44&gt;0,Y44*W30,0)</f>
        <v>#VALUE!</v>
      </c>
      <c r="J36" s="18"/>
      <c r="K36" s="19"/>
      <c r="L36" s="19"/>
      <c r="M36" s="114"/>
      <c r="N36" s="19"/>
      <c r="O36" s="19"/>
      <c r="P36" s="19"/>
      <c r="Q36" s="18"/>
      <c r="R36" s="115"/>
      <c r="S36" s="107"/>
      <c r="T36" s="97"/>
      <c r="U36" s="97"/>
      <c r="V36" s="97"/>
      <c r="W36" s="98"/>
      <c r="X36" s="99"/>
      <c r="Y36" s="99"/>
      <c r="Z36" s="99"/>
      <c r="AA36" s="99"/>
      <c r="AB36" s="99"/>
      <c r="AC36" s="99"/>
      <c r="AD36" s="99"/>
      <c r="AE36" s="97"/>
      <c r="AF36" s="97"/>
      <c r="AG36" s="97"/>
      <c r="AH36" s="97"/>
      <c r="AI36" s="97"/>
      <c r="AJ36" s="97"/>
      <c r="AK36" s="97"/>
      <c r="AL36" s="97"/>
      <c r="AM36" s="97"/>
    </row>
    <row r="37" spans="1:39" ht="9.75" customHeight="1" x14ac:dyDescent="0.35">
      <c r="A37" s="101"/>
      <c r="B37" s="116"/>
      <c r="C37" s="220"/>
      <c r="D37" s="121"/>
      <c r="E37" s="18"/>
      <c r="F37" s="18"/>
      <c r="G37" s="19"/>
      <c r="H37" s="18"/>
      <c r="I37" s="19"/>
      <c r="J37" s="18"/>
      <c r="K37" s="19"/>
      <c r="L37" s="19"/>
      <c r="M37" s="114"/>
      <c r="N37" s="19"/>
      <c r="O37" s="19"/>
      <c r="P37" s="19"/>
      <c r="Q37" s="18"/>
      <c r="R37" s="115"/>
      <c r="S37" s="107"/>
      <c r="T37" s="97"/>
      <c r="U37" s="97"/>
      <c r="V37" s="97"/>
      <c r="W37" s="98"/>
      <c r="X37" s="131">
        <f>IF(X31&gt;1100,G28-1100,0)</f>
        <v>0</v>
      </c>
      <c r="Y37" s="131">
        <f>IF(Y31&gt;1100,I28-1100,0)</f>
        <v>0</v>
      </c>
      <c r="Z37" s="99"/>
      <c r="AA37" s="99"/>
      <c r="AB37" s="99"/>
      <c r="AC37" s="99"/>
      <c r="AD37" s="99"/>
      <c r="AE37" s="97"/>
      <c r="AF37" s="97"/>
      <c r="AG37" s="97"/>
      <c r="AH37" s="97"/>
      <c r="AI37" s="97"/>
      <c r="AJ37" s="97"/>
      <c r="AK37" s="97"/>
      <c r="AL37" s="97"/>
      <c r="AM37" s="97"/>
    </row>
    <row r="38" spans="1:39" x14ac:dyDescent="0.35">
      <c r="A38" s="101"/>
      <c r="B38" s="116"/>
      <c r="C38" s="220">
        <v>6</v>
      </c>
      <c r="D38" s="121"/>
      <c r="E38" s="18" t="s">
        <v>45</v>
      </c>
      <c r="F38" s="18"/>
      <c r="G38" s="19"/>
      <c r="H38" s="18"/>
      <c r="I38" s="19"/>
      <c r="J38" s="18"/>
      <c r="K38" s="19"/>
      <c r="L38" s="19"/>
      <c r="M38" s="114"/>
      <c r="N38" s="19"/>
      <c r="O38" s="19"/>
      <c r="P38" s="19"/>
      <c r="Q38" s="18"/>
      <c r="R38" s="115"/>
      <c r="S38" s="107"/>
      <c r="T38" s="97"/>
      <c r="U38" s="97"/>
      <c r="V38" s="97"/>
      <c r="W38" s="98"/>
      <c r="X38" s="131">
        <f>+X37</f>
        <v>0</v>
      </c>
      <c r="Y38" s="131">
        <f>+Y37</f>
        <v>0</v>
      </c>
      <c r="Z38" s="99"/>
      <c r="AA38" s="144" t="s">
        <v>67</v>
      </c>
      <c r="AB38" s="99"/>
      <c r="AC38" s="99"/>
      <c r="AD38" s="99"/>
      <c r="AE38" s="97"/>
      <c r="AF38" s="97"/>
      <c r="AG38" s="97"/>
      <c r="AH38" s="97"/>
      <c r="AI38" s="97"/>
      <c r="AJ38" s="97"/>
      <c r="AK38" s="97"/>
      <c r="AL38" s="97"/>
      <c r="AM38" s="97"/>
    </row>
    <row r="39" spans="1:39" ht="5.25" customHeight="1" thickBot="1" x14ac:dyDescent="0.4">
      <c r="A39" s="101"/>
      <c r="B39" s="116"/>
      <c r="C39" s="220"/>
      <c r="D39" s="121"/>
      <c r="E39" s="18"/>
      <c r="F39" s="18"/>
      <c r="G39" s="19"/>
      <c r="H39" s="18"/>
      <c r="I39" s="19"/>
      <c r="J39" s="18"/>
      <c r="K39" s="19"/>
      <c r="L39" s="19"/>
      <c r="M39" s="114"/>
      <c r="N39" s="19"/>
      <c r="O39" s="19"/>
      <c r="P39" s="19"/>
      <c r="Q39" s="18"/>
      <c r="R39" s="115"/>
      <c r="S39" s="145"/>
      <c r="T39" s="97"/>
      <c r="U39" s="97"/>
      <c r="V39" s="97"/>
      <c r="W39" s="98"/>
      <c r="X39" s="99">
        <f>+X34*X38</f>
        <v>0</v>
      </c>
      <c r="Y39" s="99">
        <f>+Y34*Y38</f>
        <v>0</v>
      </c>
      <c r="Z39" s="99"/>
      <c r="AA39" s="99" t="s">
        <v>68</v>
      </c>
      <c r="AB39" s="99"/>
      <c r="AC39" s="99"/>
      <c r="AD39" s="99"/>
      <c r="AE39" s="97"/>
      <c r="AF39" s="97"/>
      <c r="AG39" s="97"/>
      <c r="AH39" s="97"/>
      <c r="AI39" s="97"/>
      <c r="AJ39" s="97"/>
      <c r="AK39" s="97"/>
      <c r="AL39" s="97"/>
      <c r="AM39" s="97"/>
    </row>
    <row r="40" spans="1:39" ht="16" thickBot="1" x14ac:dyDescent="0.4">
      <c r="A40" s="101"/>
      <c r="B40" s="116"/>
      <c r="C40" s="220"/>
      <c r="D40" s="209"/>
      <c r="E40" s="18" t="s">
        <v>44</v>
      </c>
      <c r="F40" s="147">
        <f>+'Worksheet B'!F47</f>
        <v>0</v>
      </c>
      <c r="G40" s="127">
        <f>+'Worksheet B'!G47</f>
        <v>0</v>
      </c>
      <c r="H40" s="147">
        <f>+'Worksheet B'!H47</f>
        <v>0</v>
      </c>
      <c r="I40" s="127">
        <f>+'Worksheet B'!I47</f>
        <v>0</v>
      </c>
      <c r="J40" s="18"/>
      <c r="K40" s="19"/>
      <c r="L40" s="19"/>
      <c r="M40" s="114"/>
      <c r="N40" s="19"/>
      <c r="O40" s="19"/>
      <c r="P40" s="19"/>
      <c r="Q40" s="18"/>
      <c r="R40" s="115"/>
      <c r="S40" s="145"/>
      <c r="T40" s="97"/>
      <c r="U40" s="97"/>
      <c r="V40" s="97"/>
      <c r="W40" s="98"/>
      <c r="X40" s="99" t="str">
        <f>IF(Formula!E1=1,50,IF(Formula!E1=2,70,IF(Formula!E1=3,90,IF(Formula!E1=4,110,IF(Formula!E1=5,130,IF(Formula!E1=6,150,"Error"))))))</f>
        <v>Error</v>
      </c>
      <c r="Y40" s="99" t="str">
        <f>IF(Formula!E1=1,50,IF(Formula!E1=2,70,IF(Formula!E1=3,90,IF(Formula!E1=4,110,IF(Formula!E1=5,130,IF(Formula!E1=6,150,"Error"))))))</f>
        <v>Error</v>
      </c>
      <c r="Z40" s="99"/>
      <c r="AA40" s="99" t="s">
        <v>69</v>
      </c>
      <c r="AB40" s="99"/>
      <c r="AC40" s="99"/>
      <c r="AD40" s="99"/>
      <c r="AE40" s="97"/>
      <c r="AF40" s="97"/>
      <c r="AG40" s="97"/>
      <c r="AH40" s="97"/>
      <c r="AI40" s="97"/>
      <c r="AJ40" s="97"/>
      <c r="AK40" s="97"/>
      <c r="AL40" s="97"/>
      <c r="AM40" s="97"/>
    </row>
    <row r="41" spans="1:39" x14ac:dyDescent="0.35">
      <c r="A41" s="101"/>
      <c r="B41" s="116"/>
      <c r="C41" s="220"/>
      <c r="D41" s="121"/>
      <c r="E41" s="18"/>
      <c r="F41" s="148"/>
      <c r="G41" s="122"/>
      <c r="H41" s="148"/>
      <c r="I41" s="122"/>
      <c r="J41" s="18"/>
      <c r="K41" s="19"/>
      <c r="L41" s="19"/>
      <c r="M41" s="114"/>
      <c r="N41" s="19"/>
      <c r="O41" s="19"/>
      <c r="P41" s="19"/>
      <c r="Q41" s="18"/>
      <c r="R41" s="115"/>
      <c r="S41" s="145"/>
      <c r="T41" s="97"/>
      <c r="U41" s="97"/>
      <c r="V41" s="97"/>
      <c r="W41" s="98"/>
      <c r="X41" s="99" t="e">
        <f>+X38+X40</f>
        <v>#VALUE!</v>
      </c>
      <c r="Y41" s="99" t="e">
        <f>+Y38+Y40</f>
        <v>#VALUE!</v>
      </c>
      <c r="Z41" s="99"/>
      <c r="AA41" s="99"/>
      <c r="AB41" s="99"/>
      <c r="AC41" s="99"/>
      <c r="AD41" s="99"/>
      <c r="AE41" s="97"/>
      <c r="AF41" s="97"/>
      <c r="AG41" s="97"/>
      <c r="AH41" s="97"/>
      <c r="AI41" s="97"/>
      <c r="AJ41" s="97"/>
      <c r="AK41" s="97"/>
      <c r="AL41" s="97"/>
      <c r="AM41" s="97"/>
    </row>
    <row r="42" spans="1:39" x14ac:dyDescent="0.35">
      <c r="A42" s="101"/>
      <c r="B42" s="116"/>
      <c r="C42" s="220"/>
      <c r="D42" s="121" t="s">
        <v>233</v>
      </c>
      <c r="E42" s="18" t="s">
        <v>44</v>
      </c>
      <c r="F42" s="134"/>
      <c r="G42" s="132">
        <f>+'Child Care Adj'!C30</f>
        <v>0</v>
      </c>
      <c r="H42" s="148"/>
      <c r="I42" s="132">
        <f>+'Child Care Adj'!D30</f>
        <v>0</v>
      </c>
      <c r="J42" s="18"/>
      <c r="K42" s="19"/>
      <c r="L42" s="19"/>
      <c r="M42" s="114"/>
      <c r="N42" s="19"/>
      <c r="O42" s="19"/>
      <c r="P42" s="19"/>
      <c r="Q42" s="18"/>
      <c r="R42" s="115"/>
      <c r="S42" s="145"/>
      <c r="T42" s="97"/>
      <c r="U42" s="97"/>
      <c r="V42" s="97"/>
      <c r="W42" s="98"/>
      <c r="X42" s="99" t="e">
        <f>+X34*X41</f>
        <v>#VALUE!</v>
      </c>
      <c r="Y42" s="99" t="e">
        <f>+Y34*Y41</f>
        <v>#VALUE!</v>
      </c>
      <c r="Z42" s="99"/>
      <c r="AA42" s="99"/>
      <c r="AB42" s="99"/>
      <c r="AC42" s="99"/>
      <c r="AD42" s="99"/>
      <c r="AE42" s="97"/>
      <c r="AF42" s="97"/>
      <c r="AG42" s="97"/>
      <c r="AH42" s="97"/>
      <c r="AI42" s="97"/>
      <c r="AJ42" s="97"/>
      <c r="AK42" s="97"/>
      <c r="AL42" s="97"/>
      <c r="AM42" s="97"/>
    </row>
    <row r="43" spans="1:39" ht="16" thickBot="1" x14ac:dyDescent="0.4">
      <c r="A43" s="101"/>
      <c r="B43" s="116"/>
      <c r="C43" s="220"/>
      <c r="D43" s="121"/>
      <c r="E43" s="18"/>
      <c r="F43" s="18"/>
      <c r="G43" s="19"/>
      <c r="H43" s="18"/>
      <c r="I43" s="19"/>
      <c r="J43" s="18"/>
      <c r="K43" s="19"/>
      <c r="L43" s="19"/>
      <c r="M43" s="114"/>
      <c r="N43" s="19"/>
      <c r="O43" s="19"/>
      <c r="P43" s="19"/>
      <c r="Q43" s="18"/>
      <c r="R43" s="115"/>
      <c r="S43" s="145" t="s">
        <v>232</v>
      </c>
      <c r="T43" s="97"/>
      <c r="U43" s="97"/>
      <c r="V43" s="97"/>
      <c r="W43" s="98"/>
      <c r="X43" s="99" t="e">
        <f>IF(X42&lt;G34,X42,0)</f>
        <v>#VALUE!</v>
      </c>
      <c r="Y43" s="99" t="e">
        <f>IF(Y42&lt;I34,Y42,0)</f>
        <v>#VALUE!</v>
      </c>
      <c r="Z43" s="99"/>
      <c r="AA43" s="99"/>
      <c r="AB43" s="99"/>
      <c r="AC43" s="99"/>
      <c r="AD43" s="99"/>
      <c r="AE43" s="97"/>
      <c r="AF43" s="97"/>
      <c r="AG43" s="97"/>
      <c r="AH43" s="97"/>
      <c r="AI43" s="97"/>
      <c r="AJ43" s="97"/>
      <c r="AK43" s="97"/>
      <c r="AL43" s="97"/>
      <c r="AM43" s="97"/>
    </row>
    <row r="44" spans="1:39" ht="16" thickBot="1" x14ac:dyDescent="0.4">
      <c r="A44" s="101"/>
      <c r="B44" s="116"/>
      <c r="C44" s="220"/>
      <c r="D44" s="121" t="s">
        <v>234</v>
      </c>
      <c r="E44" s="18" t="s">
        <v>43</v>
      </c>
      <c r="F44" s="18"/>
      <c r="G44" s="127">
        <f>+'Worksheet B'!G51</f>
        <v>0</v>
      </c>
      <c r="H44" s="18"/>
      <c r="I44" s="127">
        <f>+'Worksheet B'!I51</f>
        <v>0</v>
      </c>
      <c r="J44" s="18"/>
      <c r="K44" s="19"/>
      <c r="L44" s="128"/>
      <c r="M44" s="149"/>
      <c r="N44" s="150"/>
      <c r="O44" s="151"/>
      <c r="P44" s="152"/>
      <c r="Q44" s="153"/>
      <c r="R44" s="154"/>
      <c r="S44" s="155" t="s">
        <v>232</v>
      </c>
      <c r="T44" s="97"/>
      <c r="U44" s="97"/>
      <c r="V44" s="97"/>
      <c r="W44" s="98"/>
      <c r="X44" s="99" t="e">
        <f>+X34*X43</f>
        <v>#VALUE!</v>
      </c>
      <c r="Y44" s="99" t="e">
        <f>+Y34*Y43</f>
        <v>#VALUE!</v>
      </c>
      <c r="Z44" s="99"/>
      <c r="AA44" s="99"/>
      <c r="AB44" s="99"/>
      <c r="AC44" s="99"/>
      <c r="AD44" s="99"/>
      <c r="AE44" s="97"/>
      <c r="AF44" s="97"/>
      <c r="AG44" s="97"/>
      <c r="AH44" s="97"/>
      <c r="AI44" s="97"/>
      <c r="AJ44" s="97"/>
      <c r="AK44" s="97"/>
      <c r="AL44" s="97"/>
      <c r="AM44" s="97"/>
    </row>
    <row r="45" spans="1:39" ht="16" thickBot="1" x14ac:dyDescent="0.4">
      <c r="A45" s="101"/>
      <c r="B45" s="116"/>
      <c r="C45" s="220"/>
      <c r="D45" s="121"/>
      <c r="E45" s="18"/>
      <c r="F45" s="18"/>
      <c r="G45" s="19"/>
      <c r="H45" s="18"/>
      <c r="I45" s="19"/>
      <c r="J45" s="18"/>
      <c r="K45" s="19"/>
      <c r="L45" s="128"/>
      <c r="M45" s="156" t="s">
        <v>60</v>
      </c>
      <c r="N45" s="152"/>
      <c r="O45" s="150" t="s">
        <v>59</v>
      </c>
      <c r="P45" s="152"/>
      <c r="Q45" s="153"/>
      <c r="R45" s="154"/>
      <c r="S45" s="155" t="s">
        <v>232</v>
      </c>
      <c r="T45" s="97"/>
      <c r="U45" s="97"/>
      <c r="V45" s="97"/>
      <c r="W45" s="98"/>
      <c r="X45" s="99"/>
      <c r="Y45" s="99"/>
      <c r="Z45" s="99"/>
      <c r="AA45" s="99"/>
      <c r="AB45" s="99"/>
      <c r="AC45" s="99"/>
      <c r="AD45" s="99"/>
      <c r="AE45" s="97"/>
      <c r="AF45" s="97"/>
      <c r="AG45" s="97"/>
      <c r="AH45" s="97"/>
      <c r="AI45" s="97"/>
      <c r="AJ45" s="97"/>
      <c r="AK45" s="97"/>
      <c r="AL45" s="97"/>
      <c r="AM45" s="97"/>
    </row>
    <row r="46" spans="1:39" ht="16" thickBot="1" x14ac:dyDescent="0.4">
      <c r="A46" s="101"/>
      <c r="B46" s="116"/>
      <c r="C46" s="220"/>
      <c r="D46" s="121" t="s">
        <v>235</v>
      </c>
      <c r="E46" s="18" t="s">
        <v>42</v>
      </c>
      <c r="F46" s="18"/>
      <c r="G46" s="127">
        <f>+'Worksheet B'!G53</f>
        <v>0</v>
      </c>
      <c r="H46" s="18"/>
      <c r="I46" s="127">
        <f>+'Worksheet B'!I53</f>
        <v>0</v>
      </c>
      <c r="J46" s="18"/>
      <c r="K46" s="19"/>
      <c r="L46" s="157" t="s">
        <v>71</v>
      </c>
      <c r="M46" s="158"/>
      <c r="N46" s="159"/>
      <c r="O46" s="160"/>
      <c r="P46" s="159"/>
      <c r="Q46" s="153"/>
      <c r="R46" s="154"/>
      <c r="S46" s="155" t="s">
        <v>232</v>
      </c>
      <c r="T46" s="97"/>
      <c r="U46" s="97"/>
      <c r="V46" s="97"/>
      <c r="W46" s="98"/>
      <c r="X46" s="99"/>
      <c r="Y46" s="99"/>
      <c r="Z46" s="99"/>
      <c r="AA46" s="99"/>
      <c r="AB46" s="99"/>
      <c r="AC46" s="99"/>
      <c r="AD46" s="99"/>
      <c r="AE46" s="97"/>
      <c r="AF46" s="97"/>
      <c r="AG46" s="97"/>
      <c r="AH46" s="97"/>
      <c r="AI46" s="97"/>
      <c r="AJ46" s="97"/>
      <c r="AK46" s="97"/>
      <c r="AL46" s="97"/>
      <c r="AM46" s="97"/>
    </row>
    <row r="47" spans="1:39" ht="16" thickBot="1" x14ac:dyDescent="0.4">
      <c r="A47" s="101"/>
      <c r="B47" s="116"/>
      <c r="C47" s="220"/>
      <c r="D47" s="121"/>
      <c r="E47" s="18"/>
      <c r="F47" s="18"/>
      <c r="G47" s="19"/>
      <c r="H47" s="18"/>
      <c r="I47" s="19"/>
      <c r="J47" s="18"/>
      <c r="K47" s="19"/>
      <c r="L47" s="157" t="s">
        <v>73</v>
      </c>
      <c r="M47" s="158"/>
      <c r="N47" s="159"/>
      <c r="O47" s="160"/>
      <c r="P47" s="161"/>
      <c r="Q47" s="153"/>
      <c r="R47" s="154"/>
      <c r="S47" s="155" t="s">
        <v>232</v>
      </c>
      <c r="T47" s="97"/>
      <c r="U47" s="97"/>
      <c r="V47" s="97"/>
      <c r="W47" s="98"/>
      <c r="X47" s="99"/>
      <c r="Y47" s="99"/>
      <c r="Z47" s="99"/>
      <c r="AA47" s="99"/>
      <c r="AB47" s="99"/>
      <c r="AC47" s="99"/>
      <c r="AD47" s="99"/>
      <c r="AE47" s="97"/>
      <c r="AF47" s="97"/>
      <c r="AG47" s="97"/>
      <c r="AH47" s="97"/>
      <c r="AI47" s="97"/>
      <c r="AJ47" s="97"/>
      <c r="AK47" s="97"/>
      <c r="AL47" s="97"/>
      <c r="AM47" s="97"/>
    </row>
    <row r="48" spans="1:39" ht="16" thickBot="1" x14ac:dyDescent="0.4">
      <c r="A48" s="101"/>
      <c r="B48" s="116"/>
      <c r="C48" s="220"/>
      <c r="D48" s="121" t="s">
        <v>236</v>
      </c>
      <c r="E48" s="18" t="s">
        <v>41</v>
      </c>
      <c r="F48" s="18"/>
      <c r="G48" s="127">
        <f>+'Worksheet B'!G55</f>
        <v>0</v>
      </c>
      <c r="H48" s="18"/>
      <c r="I48" s="127">
        <f>+'Worksheet B'!I55</f>
        <v>0</v>
      </c>
      <c r="J48" s="18"/>
      <c r="K48" s="19"/>
      <c r="L48" s="157" t="s">
        <v>72</v>
      </c>
      <c r="M48" s="162" t="e">
        <f>+M46/M47*E4</f>
        <v>#DIV/0!</v>
      </c>
      <c r="N48" s="152"/>
      <c r="O48" s="152" t="e">
        <f>+O46/O47*E4</f>
        <v>#DIV/0!</v>
      </c>
      <c r="P48" s="152"/>
      <c r="Q48" s="153"/>
      <c r="R48" s="154"/>
      <c r="S48" s="155" t="s">
        <v>232</v>
      </c>
      <c r="T48" s="97"/>
      <c r="U48" s="97"/>
      <c r="V48" s="97"/>
      <c r="W48" s="98"/>
      <c r="X48" s="99"/>
      <c r="Y48" s="99"/>
      <c r="Z48" s="99"/>
      <c r="AA48" s="99"/>
      <c r="AB48" s="99"/>
      <c r="AC48" s="99"/>
      <c r="AD48" s="99"/>
      <c r="AE48" s="97"/>
      <c r="AF48" s="97"/>
      <c r="AG48" s="97"/>
      <c r="AH48" s="97"/>
      <c r="AI48" s="97"/>
      <c r="AJ48" s="97"/>
      <c r="AK48" s="97"/>
      <c r="AL48" s="97"/>
      <c r="AM48" s="97"/>
    </row>
    <row r="49" spans="1:39" ht="16" thickBot="1" x14ac:dyDescent="0.4">
      <c r="A49" s="101"/>
      <c r="B49" s="116"/>
      <c r="C49" s="220"/>
      <c r="D49" s="121"/>
      <c r="E49" s="18"/>
      <c r="F49" s="18"/>
      <c r="G49" s="19"/>
      <c r="H49" s="18"/>
      <c r="I49" s="19"/>
      <c r="J49" s="18"/>
      <c r="K49" s="19"/>
      <c r="L49" s="128"/>
      <c r="M49" s="163"/>
      <c r="N49" s="128"/>
      <c r="O49" s="128"/>
      <c r="P49" s="128"/>
      <c r="Q49" s="18"/>
      <c r="R49" s="115"/>
      <c r="S49" s="145"/>
      <c r="T49" s="97"/>
      <c r="U49" s="97"/>
      <c r="V49" s="97"/>
      <c r="W49" s="98"/>
      <c r="X49" s="99"/>
      <c r="Y49" s="99"/>
      <c r="Z49" s="99"/>
      <c r="AA49" s="99"/>
      <c r="AB49" s="99"/>
      <c r="AC49" s="99"/>
      <c r="AD49" s="99"/>
      <c r="AE49" s="97"/>
      <c r="AF49" s="97"/>
      <c r="AG49" s="97"/>
      <c r="AH49" s="97"/>
      <c r="AI49" s="97"/>
      <c r="AJ49" s="97"/>
      <c r="AK49" s="97"/>
      <c r="AL49" s="97"/>
      <c r="AM49" s="97"/>
    </row>
    <row r="50" spans="1:39" ht="16" thickBot="1" x14ac:dyDescent="0.4">
      <c r="A50" s="101"/>
      <c r="B50" s="116"/>
      <c r="C50" s="220"/>
      <c r="D50" s="121" t="s">
        <v>237</v>
      </c>
      <c r="E50" s="18" t="s">
        <v>40</v>
      </c>
      <c r="F50" s="18"/>
      <c r="G50" s="127">
        <f>+'Worksheet B'!G57</f>
        <v>0</v>
      </c>
      <c r="H50" s="18"/>
      <c r="I50" s="127">
        <f>+'Worksheet B'!I57</f>
        <v>0</v>
      </c>
      <c r="J50" s="18"/>
      <c r="K50" s="19"/>
      <c r="L50" s="19"/>
      <c r="M50" s="114"/>
      <c r="N50" s="19"/>
      <c r="O50" s="19"/>
      <c r="P50" s="19"/>
      <c r="Q50" s="18"/>
      <c r="R50" s="115"/>
      <c r="S50" s="145"/>
      <c r="T50" s="97"/>
      <c r="U50" s="97"/>
      <c r="V50" s="97"/>
      <c r="W50" s="98"/>
      <c r="X50" s="99" t="e">
        <f>IF(G36&gt;0,1,0)</f>
        <v>#VALUE!</v>
      </c>
      <c r="Y50" s="99" t="e">
        <f>IF(I36&gt;0,1,0)</f>
        <v>#VALUE!</v>
      </c>
      <c r="Z50" s="99"/>
      <c r="AA50" s="99" t="s">
        <v>70</v>
      </c>
      <c r="AB50" s="99"/>
      <c r="AC50" s="99"/>
      <c r="AD50" s="99"/>
      <c r="AE50" s="97"/>
      <c r="AF50" s="97"/>
      <c r="AG50" s="97"/>
      <c r="AH50" s="97"/>
      <c r="AI50" s="97"/>
      <c r="AJ50" s="97"/>
      <c r="AK50" s="97"/>
      <c r="AL50" s="97"/>
      <c r="AM50" s="97"/>
    </row>
    <row r="51" spans="1:39" ht="16" thickBot="1" x14ac:dyDescent="0.4">
      <c r="A51" s="101"/>
      <c r="B51" s="116"/>
      <c r="C51" s="220"/>
      <c r="D51" s="121"/>
      <c r="E51" s="18"/>
      <c r="F51" s="18"/>
      <c r="G51" s="19"/>
      <c r="H51" s="18"/>
      <c r="I51" s="19"/>
      <c r="J51" s="18"/>
      <c r="K51" s="19"/>
      <c r="L51" s="19"/>
      <c r="M51" s="114"/>
      <c r="N51" s="19"/>
      <c r="O51" s="19"/>
      <c r="P51" s="19"/>
      <c r="Q51" s="18"/>
      <c r="R51" s="115"/>
      <c r="S51" s="145"/>
      <c r="T51" s="97"/>
      <c r="U51" s="97"/>
      <c r="V51" s="97"/>
      <c r="W51" s="98"/>
      <c r="X51" s="131" t="s">
        <v>14</v>
      </c>
      <c r="Y51" s="99"/>
      <c r="Z51" s="99"/>
      <c r="AA51" s="99"/>
      <c r="AB51" s="99"/>
      <c r="AC51" s="99"/>
      <c r="AD51" s="99"/>
      <c r="AE51" s="97"/>
      <c r="AF51" s="97"/>
      <c r="AG51" s="97"/>
      <c r="AH51" s="97"/>
      <c r="AI51" s="97"/>
      <c r="AJ51" s="97"/>
      <c r="AK51" s="97"/>
      <c r="AL51" s="97"/>
      <c r="AM51" s="97"/>
    </row>
    <row r="52" spans="1:39" ht="16" thickBot="1" x14ac:dyDescent="0.4">
      <c r="A52" s="101"/>
      <c r="B52" s="116"/>
      <c r="C52" s="220"/>
      <c r="D52" s="121" t="s">
        <v>238</v>
      </c>
      <c r="E52" s="18" t="s">
        <v>39</v>
      </c>
      <c r="F52" s="18"/>
      <c r="G52" s="127">
        <f>+'Worksheet B'!G59</f>
        <v>0</v>
      </c>
      <c r="H52" s="18"/>
      <c r="I52" s="127">
        <f>+'Worksheet B'!I59</f>
        <v>0</v>
      </c>
      <c r="J52" s="18"/>
      <c r="K52" s="19"/>
      <c r="L52" s="19"/>
      <c r="M52" s="114"/>
      <c r="N52" s="19"/>
      <c r="O52" s="19"/>
      <c r="P52" s="19"/>
      <c r="Q52" s="18"/>
      <c r="R52" s="115"/>
      <c r="S52" s="145"/>
      <c r="T52" s="97"/>
      <c r="U52" s="97"/>
      <c r="V52" s="97"/>
      <c r="W52" s="98"/>
      <c r="X52" s="99"/>
      <c r="Y52" s="99"/>
      <c r="Z52" s="99"/>
      <c r="AA52" s="99"/>
      <c r="AB52" s="99"/>
      <c r="AC52" s="99"/>
      <c r="AD52" s="99"/>
      <c r="AE52" s="97"/>
      <c r="AF52" s="97"/>
      <c r="AG52" s="97"/>
      <c r="AH52" s="97"/>
      <c r="AI52" s="97"/>
      <c r="AJ52" s="97"/>
      <c r="AK52" s="97"/>
      <c r="AL52" s="97"/>
      <c r="AM52" s="97"/>
    </row>
    <row r="53" spans="1:39" x14ac:dyDescent="0.35">
      <c r="A53" s="101"/>
      <c r="B53" s="116"/>
      <c r="C53" s="220"/>
      <c r="D53" s="121"/>
      <c r="E53" s="18"/>
      <c r="F53" s="18"/>
      <c r="G53" s="19"/>
      <c r="H53" s="18"/>
      <c r="I53" s="19"/>
      <c r="J53" s="18"/>
      <c r="K53" s="19"/>
      <c r="L53" s="19"/>
      <c r="M53" s="114"/>
      <c r="N53" s="19"/>
      <c r="O53" s="19"/>
      <c r="P53" s="19"/>
      <c r="Q53" s="18"/>
      <c r="R53" s="115"/>
      <c r="S53" s="145"/>
      <c r="T53" s="97"/>
      <c r="U53" s="97"/>
      <c r="V53" s="97"/>
      <c r="W53" s="98"/>
      <c r="X53" s="99"/>
      <c r="Y53" s="99"/>
      <c r="Z53" s="99"/>
      <c r="AA53" s="99"/>
      <c r="AB53" s="99"/>
      <c r="AC53" s="99"/>
      <c r="AD53" s="99"/>
      <c r="AE53" s="97"/>
      <c r="AF53" s="97"/>
      <c r="AG53" s="97"/>
      <c r="AH53" s="97"/>
      <c r="AI53" s="97"/>
      <c r="AJ53" s="97"/>
      <c r="AK53" s="97"/>
      <c r="AL53" s="97"/>
      <c r="AM53" s="97"/>
    </row>
    <row r="54" spans="1:39" x14ac:dyDescent="0.35">
      <c r="A54" s="101"/>
      <c r="B54" s="116"/>
      <c r="C54" s="220">
        <v>7</v>
      </c>
      <c r="D54" s="121"/>
      <c r="E54" s="18" t="s">
        <v>38</v>
      </c>
      <c r="F54" s="18"/>
      <c r="G54" s="132">
        <f>+G42+G44+G46+G48+G50-G52</f>
        <v>0</v>
      </c>
      <c r="H54" s="18"/>
      <c r="I54" s="132">
        <f>+I42+I44+I46+I48+I50-I52</f>
        <v>0</v>
      </c>
      <c r="J54" s="18"/>
      <c r="K54" s="132">
        <f>+G54+I54</f>
        <v>0</v>
      </c>
      <c r="L54" s="122"/>
      <c r="M54" s="123"/>
      <c r="N54" s="122"/>
      <c r="O54" s="122"/>
      <c r="P54" s="122"/>
      <c r="Q54" s="18"/>
      <c r="R54" s="115"/>
      <c r="S54" s="145"/>
      <c r="T54" s="97"/>
      <c r="U54" s="97"/>
      <c r="V54" s="97"/>
      <c r="W54" s="98"/>
      <c r="X54" s="99"/>
      <c r="Y54" s="99"/>
      <c r="Z54" s="99"/>
      <c r="AA54" s="99"/>
      <c r="AB54" s="99"/>
      <c r="AC54" s="99"/>
      <c r="AD54" s="99"/>
      <c r="AE54" s="97"/>
      <c r="AF54" s="97"/>
      <c r="AG54" s="97"/>
      <c r="AH54" s="97"/>
      <c r="AI54" s="97"/>
      <c r="AJ54" s="97"/>
      <c r="AK54" s="97"/>
      <c r="AL54" s="97"/>
      <c r="AM54" s="97"/>
    </row>
    <row r="55" spans="1:39" x14ac:dyDescent="0.35">
      <c r="A55" s="101"/>
      <c r="B55" s="116"/>
      <c r="C55" s="220"/>
      <c r="D55" s="121"/>
      <c r="E55" s="18"/>
      <c r="F55" s="18"/>
      <c r="G55" s="19"/>
      <c r="H55" s="18"/>
      <c r="I55" s="19"/>
      <c r="J55" s="18"/>
      <c r="K55" s="19"/>
      <c r="L55" s="19"/>
      <c r="M55" s="114"/>
      <c r="N55" s="19"/>
      <c r="O55" s="19"/>
      <c r="P55" s="19"/>
      <c r="Q55" s="18"/>
      <c r="R55" s="115"/>
      <c r="S55" s="145"/>
      <c r="T55" s="97"/>
      <c r="U55" s="97"/>
      <c r="V55" s="97"/>
      <c r="W55" s="98"/>
      <c r="X55" s="99"/>
      <c r="Y55" s="99"/>
      <c r="Z55" s="99"/>
      <c r="AA55" s="99"/>
      <c r="AB55" s="99"/>
      <c r="AC55" s="99"/>
      <c r="AD55" s="99"/>
      <c r="AE55" s="97"/>
      <c r="AF55" s="97"/>
      <c r="AG55" s="97"/>
      <c r="AH55" s="97"/>
      <c r="AI55" s="97"/>
      <c r="AJ55" s="97"/>
      <c r="AK55" s="97"/>
      <c r="AL55" s="97"/>
      <c r="AM55" s="97"/>
    </row>
    <row r="56" spans="1:39" x14ac:dyDescent="0.35">
      <c r="A56" s="101"/>
      <c r="B56" s="116"/>
      <c r="C56" s="220">
        <v>8</v>
      </c>
      <c r="D56" s="121"/>
      <c r="E56" s="18" t="s">
        <v>37</v>
      </c>
      <c r="F56" s="18"/>
      <c r="G56" s="132" t="e">
        <f>ROUND(K54*G30,2)</f>
        <v>#DIV/0!</v>
      </c>
      <c r="H56" s="18"/>
      <c r="I56" s="132" t="e">
        <f>ROUND(K54*I30,2)</f>
        <v>#DIV/0!</v>
      </c>
      <c r="J56" s="18"/>
      <c r="K56" s="19"/>
      <c r="L56" s="19"/>
      <c r="M56" s="114"/>
      <c r="N56" s="19"/>
      <c r="O56" s="19"/>
      <c r="P56" s="19"/>
      <c r="Q56" s="18"/>
      <c r="R56" s="115"/>
      <c r="S56" s="107"/>
      <c r="T56" s="97"/>
      <c r="U56" s="97"/>
      <c r="V56" s="97"/>
      <c r="W56" s="98"/>
      <c r="X56" s="99"/>
      <c r="Y56" s="99"/>
      <c r="Z56" s="99"/>
      <c r="AA56" s="99"/>
      <c r="AB56" s="99"/>
      <c r="AC56" s="99"/>
      <c r="AD56" s="99"/>
      <c r="AE56" s="97"/>
      <c r="AF56" s="97"/>
      <c r="AG56" s="97"/>
      <c r="AH56" s="97"/>
      <c r="AI56" s="97"/>
      <c r="AJ56" s="97"/>
      <c r="AK56" s="97"/>
      <c r="AL56" s="97"/>
      <c r="AM56" s="97"/>
    </row>
    <row r="57" spans="1:39" x14ac:dyDescent="0.35">
      <c r="A57" s="101"/>
      <c r="B57" s="116"/>
      <c r="C57" s="220"/>
      <c r="D57" s="121"/>
      <c r="E57" s="18"/>
      <c r="F57" s="18"/>
      <c r="G57" s="19"/>
      <c r="H57" s="18"/>
      <c r="I57" s="19"/>
      <c r="J57" s="18"/>
      <c r="K57" s="19"/>
      <c r="L57" s="19"/>
      <c r="M57" s="114"/>
      <c r="N57" s="19"/>
      <c r="O57" s="19"/>
      <c r="P57" s="19"/>
      <c r="Q57" s="18"/>
      <c r="R57" s="115"/>
      <c r="S57" s="107"/>
      <c r="T57" s="97"/>
      <c r="U57" s="97"/>
      <c r="V57" s="97"/>
      <c r="W57" s="98"/>
      <c r="X57" s="99"/>
      <c r="Y57" s="99"/>
      <c r="Z57" s="99"/>
      <c r="AA57" s="99"/>
      <c r="AB57" s="99"/>
      <c r="AC57" s="99"/>
      <c r="AD57" s="99"/>
      <c r="AE57" s="97"/>
      <c r="AF57" s="97"/>
      <c r="AG57" s="97"/>
      <c r="AH57" s="97"/>
      <c r="AI57" s="97"/>
      <c r="AJ57" s="97"/>
      <c r="AK57" s="97"/>
      <c r="AL57" s="97"/>
      <c r="AM57" s="97"/>
    </row>
    <row r="58" spans="1:39" x14ac:dyDescent="0.35">
      <c r="A58" s="101"/>
      <c r="B58" s="116"/>
      <c r="C58" s="220">
        <v>9</v>
      </c>
      <c r="D58" s="121"/>
      <c r="E58" s="18" t="s">
        <v>36</v>
      </c>
      <c r="F58" s="18"/>
      <c r="G58" s="132" t="e">
        <f>IF(AND(G36&lt;G34,X50&gt;0),G36+G56,G34+G56)</f>
        <v>#VALUE!</v>
      </c>
      <c r="H58" s="18"/>
      <c r="I58" s="132" t="e">
        <f>IF(AND(I36&lt;I34,Y50&gt;0),I36+I56,I34+I56)</f>
        <v>#VALUE!</v>
      </c>
      <c r="J58" s="18"/>
      <c r="K58" s="19"/>
      <c r="L58" s="19"/>
      <c r="M58" s="114"/>
      <c r="N58" s="19"/>
      <c r="O58" s="19"/>
      <c r="P58" s="19"/>
      <c r="Q58" s="18"/>
      <c r="R58" s="115"/>
      <c r="S58" s="107"/>
      <c r="T58" s="97"/>
      <c r="U58" s="97"/>
      <c r="V58" s="97"/>
      <c r="W58" s="98"/>
      <c r="X58" s="99"/>
      <c r="Y58" s="99"/>
      <c r="Z58" s="99"/>
      <c r="AA58" s="99"/>
      <c r="AB58" s="99"/>
      <c r="AC58" s="99"/>
      <c r="AD58" s="99"/>
      <c r="AE58" s="97"/>
      <c r="AF58" s="97"/>
      <c r="AG58" s="97"/>
      <c r="AH58" s="97"/>
      <c r="AI58" s="97"/>
      <c r="AJ58" s="97"/>
      <c r="AK58" s="97"/>
      <c r="AL58" s="97"/>
      <c r="AM58" s="97"/>
    </row>
    <row r="59" spans="1:39" x14ac:dyDescent="0.35">
      <c r="A59" s="101"/>
      <c r="B59" s="116"/>
      <c r="C59" s="220"/>
      <c r="D59" s="121"/>
      <c r="E59" s="18"/>
      <c r="F59" s="18"/>
      <c r="G59" s="19"/>
      <c r="H59" s="18"/>
      <c r="I59" s="19"/>
      <c r="J59" s="18"/>
      <c r="K59" s="19"/>
      <c r="L59" s="19"/>
      <c r="M59" s="114"/>
      <c r="N59" s="19"/>
      <c r="O59" s="19"/>
      <c r="P59" s="19"/>
      <c r="Q59" s="18"/>
      <c r="R59" s="115"/>
      <c r="S59" s="107"/>
      <c r="T59" s="97"/>
      <c r="U59" s="97"/>
      <c r="V59" s="97"/>
      <c r="W59" s="98"/>
      <c r="X59" s="99"/>
      <c r="Y59" s="99"/>
      <c r="Z59" s="99"/>
      <c r="AA59" s="99"/>
      <c r="AB59" s="99"/>
      <c r="AC59" s="99"/>
      <c r="AD59" s="99"/>
      <c r="AE59" s="97"/>
      <c r="AF59" s="97"/>
      <c r="AG59" s="97"/>
      <c r="AH59" s="97"/>
      <c r="AI59" s="97"/>
      <c r="AJ59" s="97"/>
      <c r="AK59" s="97"/>
      <c r="AL59" s="97"/>
      <c r="AM59" s="97"/>
    </row>
    <row r="60" spans="1:39" x14ac:dyDescent="0.35">
      <c r="A60" s="101"/>
      <c r="B60" s="116"/>
      <c r="C60" s="220">
        <v>10</v>
      </c>
      <c r="D60" s="121"/>
      <c r="E60" s="18" t="s">
        <v>35</v>
      </c>
      <c r="F60" s="165">
        <f>IF(G5=1,0,1)</f>
        <v>1</v>
      </c>
      <c r="G60" s="132">
        <f>+G54*F60</f>
        <v>0</v>
      </c>
      <c r="H60" s="165">
        <f>IF(I5=1,0,1)</f>
        <v>1</v>
      </c>
      <c r="I60" s="132">
        <f>+I54*H60</f>
        <v>0</v>
      </c>
      <c r="J60" s="18"/>
      <c r="K60" s="19"/>
      <c r="L60" s="19"/>
      <c r="M60" s="114"/>
      <c r="N60" s="19"/>
      <c r="O60" s="19"/>
      <c r="P60" s="19"/>
      <c r="Q60" s="18"/>
      <c r="R60" s="115"/>
      <c r="S60" s="107"/>
      <c r="T60" s="97"/>
      <c r="U60" s="97"/>
      <c r="V60" s="97"/>
      <c r="W60" s="98"/>
      <c r="X60" s="99"/>
      <c r="Y60" s="99"/>
      <c r="Z60" s="99"/>
      <c r="AA60" s="99"/>
      <c r="AB60" s="99"/>
      <c r="AC60" s="99"/>
      <c r="AD60" s="99"/>
      <c r="AE60" s="97"/>
      <c r="AF60" s="97"/>
      <c r="AG60" s="97"/>
      <c r="AH60" s="97"/>
      <c r="AI60" s="97"/>
      <c r="AJ60" s="97"/>
      <c r="AK60" s="97"/>
      <c r="AL60" s="97"/>
      <c r="AM60" s="97"/>
    </row>
    <row r="61" spans="1:39" ht="15.75" hidden="1" x14ac:dyDescent="0.25">
      <c r="A61" s="101"/>
      <c r="B61" s="116"/>
      <c r="C61" s="220"/>
      <c r="D61" s="121"/>
      <c r="E61" s="18"/>
      <c r="F61" s="18"/>
      <c r="G61" s="166" t="e">
        <f>IF(G5=1,0,ROUND(G58+0.01-G60,0))</f>
        <v>#VALUE!</v>
      </c>
      <c r="H61" s="18"/>
      <c r="I61" s="164" t="e">
        <f>IF(I5=1,0,ROUND(I58+0.01-I60,0))</f>
        <v>#VALUE!</v>
      </c>
      <c r="J61" s="18"/>
      <c r="K61" s="19"/>
      <c r="L61" s="19"/>
      <c r="M61" s="114"/>
      <c r="N61" s="19"/>
      <c r="O61" s="19"/>
      <c r="P61" s="19"/>
      <c r="Q61" s="18"/>
      <c r="R61" s="115"/>
      <c r="S61" s="107"/>
      <c r="T61" s="97"/>
      <c r="U61" s="97"/>
      <c r="V61" s="97"/>
      <c r="W61" s="98"/>
      <c r="X61" s="99"/>
      <c r="Y61" s="99"/>
      <c r="Z61" s="99"/>
      <c r="AA61" s="99"/>
      <c r="AB61" s="99"/>
      <c r="AC61" s="99"/>
      <c r="AD61" s="99"/>
      <c r="AE61" s="97"/>
      <c r="AF61" s="97"/>
      <c r="AG61" s="97"/>
      <c r="AH61" s="97"/>
      <c r="AI61" s="97"/>
      <c r="AJ61" s="97"/>
      <c r="AK61" s="97"/>
      <c r="AL61" s="97"/>
      <c r="AM61" s="97"/>
    </row>
    <row r="62" spans="1:39" ht="15.75" hidden="1" x14ac:dyDescent="0.25">
      <c r="A62" s="101"/>
      <c r="B62" s="116"/>
      <c r="C62" s="220"/>
      <c r="D62" s="121"/>
      <c r="E62" s="18"/>
      <c r="F62" s="18"/>
      <c r="G62" s="166" t="e">
        <f>+G61</f>
        <v>#VALUE!</v>
      </c>
      <c r="H62" s="18"/>
      <c r="I62" s="164" t="e">
        <f>+I61</f>
        <v>#VALUE!</v>
      </c>
      <c r="J62" s="18"/>
      <c r="K62" s="19"/>
      <c r="L62" s="19"/>
      <c r="M62" s="114"/>
      <c r="N62" s="19"/>
      <c r="O62" s="19"/>
      <c r="P62" s="19"/>
      <c r="Q62" s="18"/>
      <c r="R62" s="115"/>
      <c r="S62" s="107"/>
      <c r="T62" s="97"/>
      <c r="U62" s="97"/>
      <c r="V62" s="97"/>
      <c r="W62" s="98"/>
      <c r="X62" s="99"/>
      <c r="Y62" s="99"/>
      <c r="Z62" s="99"/>
      <c r="AA62" s="99"/>
      <c r="AB62" s="99"/>
      <c r="AC62" s="99"/>
      <c r="AD62" s="99"/>
      <c r="AE62" s="97"/>
      <c r="AF62" s="97"/>
      <c r="AG62" s="97"/>
      <c r="AH62" s="97"/>
      <c r="AI62" s="97"/>
      <c r="AJ62" s="97"/>
      <c r="AK62" s="97"/>
      <c r="AL62" s="97"/>
      <c r="AM62" s="97"/>
    </row>
    <row r="63" spans="1:39" ht="15.75" hidden="1" x14ac:dyDescent="0.25">
      <c r="A63" s="101"/>
      <c r="B63" s="116"/>
      <c r="C63" s="220"/>
      <c r="D63" s="121"/>
      <c r="E63" s="18"/>
      <c r="F63" s="18"/>
      <c r="G63" s="132">
        <f>IF(G28&lt;1100,+Formula!G1,G61)</f>
        <v>0</v>
      </c>
      <c r="H63" s="18"/>
      <c r="I63" s="132">
        <f>IF(I28&lt;1100,+Formula!G1,I61)</f>
        <v>0</v>
      </c>
      <c r="J63" s="18"/>
      <c r="K63" s="19"/>
      <c r="L63" s="19"/>
      <c r="M63" s="114"/>
      <c r="N63" s="19"/>
      <c r="O63" s="19"/>
      <c r="P63" s="19"/>
      <c r="Q63" s="18"/>
      <c r="R63" s="115"/>
      <c r="S63" s="107"/>
      <c r="T63" s="97"/>
      <c r="U63" s="97"/>
      <c r="V63" s="97"/>
      <c r="W63" s="98"/>
      <c r="X63" s="99"/>
      <c r="Y63" s="99"/>
      <c r="Z63" s="99"/>
      <c r="AA63" s="99"/>
      <c r="AB63" s="99"/>
      <c r="AC63" s="99"/>
      <c r="AD63" s="99"/>
      <c r="AE63" s="97"/>
      <c r="AF63" s="97"/>
      <c r="AG63" s="97"/>
      <c r="AH63" s="97"/>
      <c r="AI63" s="97"/>
      <c r="AJ63" s="97"/>
      <c r="AK63" s="97"/>
      <c r="AL63" s="97"/>
      <c r="AM63" s="97"/>
    </row>
    <row r="64" spans="1:39" ht="15.75" hidden="1" x14ac:dyDescent="0.25">
      <c r="A64" s="101"/>
      <c r="B64" s="116"/>
      <c r="C64" s="220"/>
      <c r="D64" s="121"/>
      <c r="E64" s="18"/>
      <c r="F64" s="18"/>
      <c r="G64" s="132" t="e">
        <f>IF(G62&gt;G63,G62,G63)</f>
        <v>#VALUE!</v>
      </c>
      <c r="H64" s="18"/>
      <c r="I64" s="132" t="e">
        <f>IF(I62&gt;I63,I62,I63)</f>
        <v>#VALUE!</v>
      </c>
      <c r="J64" s="18"/>
      <c r="K64" s="19"/>
      <c r="L64" s="19"/>
      <c r="M64" s="114"/>
      <c r="N64" s="130"/>
      <c r="O64" s="19"/>
      <c r="P64" s="19"/>
      <c r="Q64" s="18"/>
      <c r="R64" s="115"/>
      <c r="S64" s="107"/>
      <c r="T64" s="97"/>
      <c r="U64" s="97"/>
      <c r="V64" s="97"/>
      <c r="W64" s="98"/>
      <c r="X64" s="99"/>
      <c r="Y64" s="99"/>
      <c r="Z64" s="99"/>
      <c r="AA64" s="99"/>
      <c r="AB64" s="99"/>
      <c r="AC64" s="99"/>
      <c r="AD64" s="99"/>
      <c r="AE64" s="97"/>
      <c r="AF64" s="97"/>
      <c r="AG64" s="97"/>
      <c r="AH64" s="97"/>
      <c r="AI64" s="97"/>
      <c r="AJ64" s="97"/>
      <c r="AK64" s="97"/>
      <c r="AL64" s="97"/>
      <c r="AM64" s="97"/>
    </row>
    <row r="65" spans="1:39" ht="15.75" hidden="1" x14ac:dyDescent="0.25">
      <c r="A65" s="101"/>
      <c r="B65" s="116"/>
      <c r="C65" s="220"/>
      <c r="D65" s="121"/>
      <c r="E65" s="18"/>
      <c r="F65" s="18"/>
      <c r="G65" s="132" t="e">
        <f>IF(G64&lt;I64,0,1)</f>
        <v>#VALUE!</v>
      </c>
      <c r="H65" s="18"/>
      <c r="I65" s="132" t="e">
        <f>IF(I64&lt;G64,0,1)</f>
        <v>#VALUE!</v>
      </c>
      <c r="J65" s="18"/>
      <c r="K65" s="19"/>
      <c r="L65" s="19"/>
      <c r="M65" s="114"/>
      <c r="N65" s="19"/>
      <c r="O65" s="19"/>
      <c r="P65" s="19"/>
      <c r="Q65" s="18"/>
      <c r="R65" s="115"/>
      <c r="S65" s="107"/>
      <c r="T65" s="97"/>
      <c r="U65" s="97"/>
      <c r="V65" s="97"/>
      <c r="W65" s="99"/>
      <c r="X65" s="99"/>
      <c r="Y65" s="99"/>
      <c r="Z65" s="99"/>
      <c r="AA65" s="99"/>
      <c r="AB65" s="99"/>
      <c r="AC65" s="99"/>
      <c r="AD65" s="99"/>
      <c r="AE65" s="97"/>
      <c r="AF65" s="97"/>
      <c r="AG65" s="97"/>
      <c r="AH65" s="97"/>
      <c r="AI65" s="97"/>
      <c r="AJ65" s="97"/>
      <c r="AK65" s="97"/>
      <c r="AL65" s="97"/>
      <c r="AM65" s="97"/>
    </row>
    <row r="66" spans="1:39" ht="15.75" hidden="1" x14ac:dyDescent="0.25">
      <c r="A66" s="101"/>
      <c r="B66" s="116"/>
      <c r="C66" s="220"/>
      <c r="D66" s="121"/>
      <c r="E66" s="18"/>
      <c r="F66" s="18"/>
      <c r="G66" s="132" t="e">
        <f>IF(G28&lt;1100,+Formula!G1*G65,G64*G65)</f>
        <v>#VALUE!</v>
      </c>
      <c r="H66" s="18"/>
      <c r="I66" s="132" t="e">
        <f>IF(I28&lt;1100,+Formula!G1*I65,I64*I65)</f>
        <v>#VALUE!</v>
      </c>
      <c r="J66" s="18"/>
      <c r="K66" s="19"/>
      <c r="L66" s="19"/>
      <c r="M66" s="114"/>
      <c r="N66" s="19"/>
      <c r="O66" s="19"/>
      <c r="P66" s="19"/>
      <c r="Q66" s="18"/>
      <c r="R66" s="115"/>
      <c r="S66" s="107"/>
      <c r="T66" s="97"/>
      <c r="U66" s="97"/>
      <c r="V66" s="97"/>
      <c r="W66" s="99"/>
      <c r="X66" s="99"/>
      <c r="Y66" s="99"/>
      <c r="Z66" s="99"/>
      <c r="AA66" s="99"/>
      <c r="AB66" s="99"/>
      <c r="AC66" s="99"/>
      <c r="AD66" s="99"/>
      <c r="AE66" s="97"/>
      <c r="AF66" s="97"/>
      <c r="AG66" s="97"/>
      <c r="AH66" s="97"/>
      <c r="AI66" s="97"/>
      <c r="AJ66" s="97"/>
      <c r="AK66" s="97"/>
      <c r="AL66" s="97"/>
      <c r="AM66" s="97"/>
    </row>
    <row r="67" spans="1:39" x14ac:dyDescent="0.35">
      <c r="A67" s="101"/>
      <c r="B67" s="116"/>
      <c r="C67" s="220"/>
      <c r="D67" s="121"/>
      <c r="E67" s="18"/>
      <c r="F67" s="18"/>
      <c r="G67" s="122"/>
      <c r="H67" s="18"/>
      <c r="I67" s="122"/>
      <c r="J67" s="18"/>
      <c r="K67" s="19"/>
      <c r="L67" s="19"/>
      <c r="M67" s="114"/>
      <c r="N67" s="19"/>
      <c r="O67" s="19"/>
      <c r="P67" s="19"/>
      <c r="Q67" s="18"/>
      <c r="R67" s="115"/>
      <c r="S67" s="107"/>
      <c r="T67" s="97"/>
      <c r="U67" s="97"/>
      <c r="V67" s="97"/>
      <c r="W67" s="99"/>
      <c r="X67" s="99"/>
      <c r="Y67" s="99"/>
      <c r="Z67" s="99"/>
      <c r="AA67" s="99"/>
      <c r="AB67" s="99"/>
      <c r="AC67" s="99"/>
      <c r="AD67" s="99"/>
      <c r="AE67" s="97"/>
      <c r="AF67" s="97"/>
      <c r="AG67" s="97"/>
      <c r="AH67" s="97"/>
      <c r="AI67" s="97"/>
      <c r="AJ67" s="97"/>
      <c r="AK67" s="97"/>
      <c r="AL67" s="97"/>
      <c r="AM67" s="97"/>
    </row>
    <row r="68" spans="1:39" ht="18.5" x14ac:dyDescent="0.45">
      <c r="A68" s="101"/>
      <c r="B68" s="116"/>
      <c r="C68" s="220">
        <v>11</v>
      </c>
      <c r="D68" s="206"/>
      <c r="E68" s="86" t="s">
        <v>34</v>
      </c>
      <c r="F68" s="18"/>
      <c r="G68" s="122" t="e">
        <f>IF(G66&lt;I66,"",G66*I5)</f>
        <v>#VALUE!</v>
      </c>
      <c r="H68" s="18"/>
      <c r="I68" s="122" t="e">
        <f>IF(I66&lt;G66,"",I66*G5)</f>
        <v>#VALUE!</v>
      </c>
      <c r="J68" s="18"/>
      <c r="K68" s="19"/>
      <c r="L68" s="19"/>
      <c r="M68" s="114"/>
      <c r="N68" s="19"/>
      <c r="O68" s="19"/>
      <c r="P68" s="19"/>
      <c r="Q68" s="18"/>
      <c r="R68" s="115"/>
      <c r="S68" s="107"/>
      <c r="T68" s="97"/>
      <c r="U68" s="97"/>
      <c r="V68" s="97"/>
      <c r="W68" s="99"/>
      <c r="X68" s="99"/>
      <c r="Y68" s="99"/>
      <c r="Z68" s="99"/>
      <c r="AA68" s="99"/>
      <c r="AB68" s="99"/>
      <c r="AC68" s="99"/>
      <c r="AD68" s="99"/>
      <c r="AE68" s="97"/>
      <c r="AF68" s="97"/>
      <c r="AG68" s="97"/>
      <c r="AH68" s="97"/>
      <c r="AI68" s="97"/>
      <c r="AJ68" s="97"/>
      <c r="AK68" s="97"/>
      <c r="AL68" s="97"/>
      <c r="AM68" s="97"/>
    </row>
    <row r="69" spans="1:39" ht="16" thickBot="1" x14ac:dyDescent="0.4">
      <c r="A69" s="101"/>
      <c r="B69" s="167"/>
      <c r="C69" s="221"/>
      <c r="D69" s="168"/>
      <c r="E69" s="20"/>
      <c r="F69" s="20"/>
      <c r="G69" s="169" t="e">
        <f>IF(AND(G68=0,G64&lt;0),G64,"")</f>
        <v>#VALUE!</v>
      </c>
      <c r="H69" s="20"/>
      <c r="I69" s="169" t="e">
        <f>IF(AND(I68=0,I64&lt;0),I64,"")</f>
        <v>#VALUE!</v>
      </c>
      <c r="J69" s="20"/>
      <c r="K69" s="169"/>
      <c r="L69" s="169"/>
      <c r="M69" s="170"/>
      <c r="N69" s="169"/>
      <c r="O69" s="169"/>
      <c r="P69" s="169"/>
      <c r="Q69" s="20"/>
      <c r="R69" s="171"/>
      <c r="S69" s="107"/>
      <c r="T69" s="97"/>
      <c r="U69" s="97"/>
      <c r="V69" s="97"/>
      <c r="W69" s="99"/>
      <c r="X69" s="99"/>
      <c r="Y69" s="99"/>
      <c r="Z69" s="99"/>
      <c r="AA69" s="99"/>
      <c r="AB69" s="99"/>
      <c r="AC69" s="99"/>
      <c r="AD69" s="99"/>
      <c r="AE69" s="97"/>
      <c r="AF69" s="97"/>
      <c r="AG69" s="97"/>
      <c r="AH69" s="97"/>
      <c r="AI69" s="97"/>
      <c r="AJ69" s="97"/>
      <c r="AK69" s="97"/>
      <c r="AL69" s="97"/>
      <c r="AM69" s="97"/>
    </row>
    <row r="70" spans="1:39" ht="16" thickBot="1" x14ac:dyDescent="0.4">
      <c r="A70" s="172"/>
      <c r="B70" s="88"/>
      <c r="C70" s="222"/>
      <c r="D70" s="173"/>
      <c r="E70" s="88"/>
      <c r="F70" s="88"/>
      <c r="G70" s="174"/>
      <c r="H70" s="88"/>
      <c r="I70" s="174"/>
      <c r="J70" s="88"/>
      <c r="K70" s="174"/>
      <c r="L70" s="175"/>
      <c r="M70" s="175"/>
      <c r="N70" s="175"/>
      <c r="O70" s="175"/>
      <c r="P70" s="175"/>
      <c r="Q70" s="176"/>
      <c r="R70" s="176"/>
      <c r="S70" s="177"/>
      <c r="T70" s="97"/>
      <c r="U70" s="97"/>
      <c r="V70" s="97"/>
      <c r="W70" s="99"/>
      <c r="X70" s="99"/>
      <c r="Y70" s="99"/>
      <c r="Z70" s="99"/>
      <c r="AA70" s="99"/>
      <c r="AB70" s="99"/>
      <c r="AC70" s="99"/>
      <c r="AD70" s="99"/>
      <c r="AE70" s="97"/>
      <c r="AF70" s="97"/>
      <c r="AG70" s="97"/>
      <c r="AH70" s="97"/>
      <c r="AI70" s="97"/>
      <c r="AJ70" s="97"/>
      <c r="AK70" s="97"/>
      <c r="AL70" s="97"/>
      <c r="AM70" s="97"/>
    </row>
  </sheetData>
  <sheetProtection sheet="1" objects="1" scenarios="1" selectLockedCells="1" selectUnlockedCells="1"/>
  <mergeCells count="3">
    <mergeCell ref="B3:C4"/>
    <mergeCell ref="B8:D8"/>
    <mergeCell ref="E2:J3"/>
  </mergeCells>
  <conditionalFormatting sqref="E8">
    <cfRule type="notContainsBlanks" dxfId="9" priority="9">
      <formula>LEN(TRIM(E8))&gt;0</formula>
    </cfRule>
  </conditionalFormatting>
  <conditionalFormatting sqref="E4">
    <cfRule type="containsBlanks" dxfId="8" priority="7">
      <formula>LEN(TRIM(E4))=0</formula>
    </cfRule>
  </conditionalFormatting>
  <conditionalFormatting sqref="G68:I68">
    <cfRule type="cellIs" dxfId="7" priority="1" operator="lessThanOrEqual">
      <formula>0</formula>
    </cfRule>
    <cfRule type="containsErrors" dxfId="6" priority="2">
      <formula>ISERROR(G68)</formula>
    </cfRule>
    <cfRule type="notContainsBlanks" dxfId="5" priority="10">
      <formula>LEN(TRIM(G68))&gt;0</formula>
    </cfRule>
  </conditionalFormatting>
  <printOptions horizontalCentered="1" verticalCentered="1"/>
  <pageMargins left="0.25" right="0.25" top="0" bottom="0"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40"/>
  <sheetViews>
    <sheetView showGridLines="0" showRowColHeaders="0" workbookViewId="0">
      <pane xSplit="16" ySplit="24" topLeftCell="Q25" activePane="bottomRight" state="frozen"/>
      <selection pane="topRight" activeCell="Q1" sqref="Q1"/>
      <selection pane="bottomLeft" activeCell="A25" sqref="A25"/>
      <selection pane="bottomRight" activeCell="C3" sqref="C3"/>
    </sheetView>
  </sheetViews>
  <sheetFormatPr defaultRowHeight="14.5" x14ac:dyDescent="0.35"/>
  <cols>
    <col min="1" max="1" width="5.7265625" customWidth="1"/>
    <col min="2" max="2" width="27.7265625" customWidth="1"/>
    <col min="3" max="3" width="12.26953125" customWidth="1"/>
    <col min="5" max="5" width="9.1796875" hidden="1" customWidth="1"/>
    <col min="6" max="6" width="11" hidden="1" customWidth="1"/>
    <col min="7" max="9" width="9.1796875" hidden="1" customWidth="1"/>
  </cols>
  <sheetData>
    <row r="1" spans="1:25" ht="15" x14ac:dyDescent="0.25">
      <c r="A1" s="8"/>
      <c r="B1" s="8"/>
      <c r="C1" s="8"/>
      <c r="D1" s="8"/>
      <c r="E1" s="8"/>
      <c r="F1" s="8"/>
      <c r="G1" s="8"/>
      <c r="H1" s="8"/>
      <c r="I1" s="8"/>
      <c r="J1" s="8"/>
      <c r="K1" s="8"/>
      <c r="L1" s="8"/>
      <c r="M1" s="8"/>
      <c r="N1" s="8"/>
      <c r="O1" s="8"/>
      <c r="P1" s="8"/>
      <c r="Q1" s="4"/>
      <c r="R1" s="4"/>
      <c r="S1" s="4"/>
      <c r="T1" s="4"/>
      <c r="U1" s="4"/>
      <c r="V1" s="4"/>
      <c r="W1" s="4"/>
      <c r="X1" s="4"/>
      <c r="Y1" s="4"/>
    </row>
    <row r="2" spans="1:25" ht="15.75" thickBot="1" x14ac:dyDescent="0.3">
      <c r="A2" s="8"/>
      <c r="B2" s="8"/>
      <c r="C2" s="8"/>
      <c r="D2" s="8"/>
      <c r="E2" s="8"/>
      <c r="F2" s="8"/>
      <c r="G2" s="8"/>
      <c r="H2" s="8"/>
      <c r="I2" s="8"/>
      <c r="J2" s="8"/>
      <c r="K2" s="8"/>
      <c r="L2" s="8"/>
      <c r="M2" s="8"/>
      <c r="N2" s="8"/>
      <c r="O2" s="8"/>
      <c r="P2" s="8"/>
      <c r="Q2" s="4"/>
      <c r="R2" s="4"/>
      <c r="S2" s="4"/>
      <c r="T2" s="4"/>
      <c r="U2" s="4"/>
      <c r="V2" s="4"/>
      <c r="W2" s="4"/>
      <c r="X2" s="4"/>
      <c r="Y2" s="4"/>
    </row>
    <row r="3" spans="1:25" ht="15.75" thickBot="1" x14ac:dyDescent="0.3">
      <c r="A3" s="8"/>
      <c r="B3" s="9" t="s">
        <v>26</v>
      </c>
      <c r="C3" s="13">
        <f>+'Worksheet B'!E5</f>
        <v>0</v>
      </c>
      <c r="D3" s="8"/>
      <c r="E3" s="8"/>
      <c r="F3" s="10">
        <v>2953</v>
      </c>
      <c r="G3" s="8" t="s">
        <v>29</v>
      </c>
      <c r="H3" s="8">
        <f>+F4-F3</f>
        <v>3</v>
      </c>
      <c r="I3" s="8" t="s">
        <v>31</v>
      </c>
      <c r="J3" s="8"/>
      <c r="K3" s="8"/>
      <c r="L3" s="8"/>
      <c r="M3" s="8"/>
      <c r="N3" s="8"/>
      <c r="O3" s="8"/>
      <c r="P3" s="8"/>
      <c r="Q3" s="4"/>
      <c r="R3" s="4"/>
      <c r="S3" s="4"/>
      <c r="T3" s="4"/>
      <c r="U3" s="4"/>
      <c r="V3" s="4"/>
      <c r="W3" s="4"/>
      <c r="X3" s="4"/>
      <c r="Y3" s="4"/>
    </row>
    <row r="4" spans="1:25" ht="15.75" thickBot="1" x14ac:dyDescent="0.3">
      <c r="A4" s="8"/>
      <c r="B4" s="8"/>
      <c r="C4" s="8" t="s">
        <v>14</v>
      </c>
      <c r="D4" s="8"/>
      <c r="E4" s="8"/>
      <c r="F4" s="10">
        <v>2956</v>
      </c>
      <c r="G4" s="8" t="s">
        <v>30</v>
      </c>
      <c r="H4" s="8"/>
      <c r="I4" s="8"/>
      <c r="J4" s="8"/>
      <c r="K4" s="8"/>
      <c r="L4" s="8"/>
      <c r="M4" s="8"/>
      <c r="N4" s="8"/>
      <c r="O4" s="8"/>
      <c r="P4" s="8"/>
      <c r="Q4" s="4"/>
      <c r="R4" s="4"/>
      <c r="S4" s="4"/>
      <c r="T4" s="4"/>
      <c r="U4" s="4"/>
      <c r="V4" s="4"/>
      <c r="W4" s="4"/>
      <c r="X4" s="4"/>
      <c r="Y4" s="4"/>
    </row>
    <row r="5" spans="1:25" ht="15.75" thickBot="1" x14ac:dyDescent="0.3">
      <c r="A5" s="8"/>
      <c r="B5" s="9" t="s">
        <v>27</v>
      </c>
      <c r="C5" s="7">
        <f>+'Worksheet B'!K29</f>
        <v>0</v>
      </c>
      <c r="D5" s="8"/>
      <c r="E5" s="8"/>
      <c r="F5" s="8"/>
      <c r="G5" s="8"/>
      <c r="H5" s="8"/>
      <c r="I5" s="8"/>
      <c r="J5" s="8"/>
      <c r="K5" s="8"/>
      <c r="L5" s="8"/>
      <c r="M5" s="8"/>
      <c r="N5" s="8"/>
      <c r="O5" s="8"/>
      <c r="P5" s="8"/>
      <c r="Q5" s="4"/>
      <c r="R5" s="4"/>
      <c r="S5" s="4"/>
      <c r="T5" s="4"/>
      <c r="U5" s="4"/>
      <c r="V5" s="4"/>
      <c r="W5" s="4"/>
      <c r="X5" s="4"/>
      <c r="Y5" s="4"/>
    </row>
    <row r="6" spans="1:25" ht="15" x14ac:dyDescent="0.25">
      <c r="A6" s="8"/>
      <c r="B6" s="8"/>
      <c r="C6" s="8"/>
      <c r="D6" s="8"/>
      <c r="E6" s="8"/>
      <c r="F6" s="10">
        <v>37</v>
      </c>
      <c r="G6" s="8" t="s">
        <v>32</v>
      </c>
      <c r="H6" s="8"/>
      <c r="I6" s="8"/>
      <c r="J6" s="8"/>
      <c r="K6" s="8"/>
      <c r="L6" s="8"/>
      <c r="M6" s="8"/>
      <c r="N6" s="8"/>
      <c r="O6" s="8"/>
      <c r="P6" s="8"/>
      <c r="Q6" s="4"/>
      <c r="R6" s="4"/>
      <c r="S6" s="4"/>
      <c r="T6" s="4"/>
      <c r="U6" s="4"/>
      <c r="V6" s="4"/>
      <c r="W6" s="4"/>
      <c r="X6" s="4"/>
      <c r="Y6" s="4"/>
    </row>
    <row r="7" spans="1:25" ht="15" x14ac:dyDescent="0.25">
      <c r="A7" s="8"/>
      <c r="B7" s="8"/>
      <c r="C7" s="8"/>
      <c r="D7" s="8"/>
      <c r="E7" s="8"/>
      <c r="F7" s="8">
        <f>+H3/50*F6</f>
        <v>2.2199999999999998</v>
      </c>
      <c r="G7" s="8" t="s">
        <v>33</v>
      </c>
      <c r="H7" s="8"/>
      <c r="I7" s="8"/>
      <c r="J7" s="8"/>
      <c r="K7" s="8"/>
      <c r="L7" s="8"/>
      <c r="M7" s="8"/>
      <c r="N7" s="8"/>
      <c r="O7" s="8"/>
      <c r="P7" s="8"/>
      <c r="Q7" s="4"/>
      <c r="R7" s="4"/>
      <c r="S7" s="4"/>
      <c r="T7" s="4"/>
      <c r="U7" s="4"/>
      <c r="V7" s="4"/>
      <c r="W7" s="4"/>
      <c r="X7" s="4"/>
      <c r="Y7" s="4"/>
    </row>
    <row r="8" spans="1:25" ht="15.75" thickBot="1" x14ac:dyDescent="0.3">
      <c r="A8" s="8"/>
      <c r="B8" s="8"/>
      <c r="C8" s="8"/>
      <c r="D8" s="8"/>
      <c r="E8" s="8"/>
      <c r="F8" s="8"/>
      <c r="G8" s="8" t="s">
        <v>14</v>
      </c>
      <c r="H8" s="8" t="s">
        <v>14</v>
      </c>
      <c r="I8" s="8"/>
      <c r="J8" s="8"/>
      <c r="K8" s="8"/>
      <c r="L8" s="8"/>
      <c r="M8" s="8"/>
      <c r="N8" s="8"/>
      <c r="O8" s="8"/>
      <c r="P8" s="8"/>
      <c r="Q8" s="4"/>
      <c r="R8" s="4"/>
      <c r="S8" s="4"/>
      <c r="T8" s="4"/>
      <c r="U8" s="4"/>
      <c r="V8" s="4"/>
      <c r="W8" s="4"/>
      <c r="X8" s="4"/>
      <c r="Y8" s="4"/>
    </row>
    <row r="9" spans="1:25" ht="15.75" thickBot="1" x14ac:dyDescent="0.3">
      <c r="A9" s="8"/>
      <c r="B9" s="9" t="s">
        <v>28</v>
      </c>
      <c r="C9" s="11">
        <f>+Formula!C18</f>
        <v>0</v>
      </c>
      <c r="D9" s="8"/>
      <c r="E9" s="8"/>
      <c r="F9" s="8">
        <f>+F7+F3</f>
        <v>2955.22</v>
      </c>
      <c r="G9" s="8" t="s">
        <v>25</v>
      </c>
      <c r="H9" s="8"/>
      <c r="I9" s="8"/>
      <c r="J9" s="8"/>
      <c r="K9" s="8"/>
      <c r="L9" s="8"/>
      <c r="M9" s="8"/>
      <c r="N9" s="8"/>
      <c r="O9" s="8"/>
      <c r="P9" s="8"/>
      <c r="Q9" s="4"/>
      <c r="R9" s="4"/>
      <c r="S9" s="4"/>
      <c r="T9" s="4"/>
      <c r="U9" s="4"/>
      <c r="V9" s="4"/>
      <c r="W9" s="4"/>
      <c r="X9" s="4"/>
      <c r="Y9" s="4"/>
    </row>
    <row r="10" spans="1:25" ht="15" x14ac:dyDescent="0.25">
      <c r="A10" s="8"/>
      <c r="B10" s="8"/>
      <c r="C10" s="8"/>
      <c r="D10" s="8"/>
      <c r="E10" s="8"/>
      <c r="F10" s="8"/>
      <c r="G10" s="8"/>
      <c r="H10" s="8"/>
      <c r="I10" s="8"/>
      <c r="J10" s="8"/>
      <c r="K10" s="8"/>
      <c r="L10" s="8"/>
      <c r="M10" s="8"/>
      <c r="N10" s="8"/>
      <c r="O10" s="8"/>
      <c r="P10" s="8"/>
      <c r="Q10" s="4"/>
      <c r="R10" s="4"/>
      <c r="S10" s="4"/>
      <c r="T10" s="4"/>
      <c r="U10" s="4"/>
      <c r="V10" s="4"/>
      <c r="W10" s="4"/>
      <c r="X10" s="4"/>
      <c r="Y10" s="4"/>
    </row>
    <row r="11" spans="1:25" ht="15" x14ac:dyDescent="0.25">
      <c r="A11" s="8"/>
      <c r="B11" s="8"/>
      <c r="C11" s="8"/>
      <c r="D11" s="8"/>
      <c r="E11" s="8"/>
      <c r="F11" s="8"/>
      <c r="G11" s="8"/>
      <c r="H11" s="8"/>
      <c r="I11" s="8"/>
      <c r="J11" s="8"/>
      <c r="K11" s="8"/>
      <c r="L11" s="8"/>
      <c r="M11" s="8"/>
      <c r="N11" s="8"/>
      <c r="O11" s="8"/>
      <c r="P11" s="8"/>
      <c r="Q11" s="4"/>
      <c r="R11" s="4"/>
      <c r="S11" s="4"/>
      <c r="T11" s="4"/>
      <c r="U11" s="4"/>
      <c r="V11" s="4"/>
      <c r="W11" s="4"/>
      <c r="X11" s="4"/>
      <c r="Y11" s="4"/>
    </row>
    <row r="12" spans="1:25" ht="15" x14ac:dyDescent="0.25">
      <c r="A12" s="8"/>
      <c r="B12" s="8"/>
      <c r="C12" s="8"/>
      <c r="D12" s="8"/>
      <c r="E12" s="8"/>
      <c r="F12" s="8"/>
      <c r="G12" s="8"/>
      <c r="H12" s="8"/>
      <c r="I12" s="8"/>
      <c r="J12" s="8"/>
      <c r="K12" s="8"/>
      <c r="L12" s="8"/>
      <c r="M12" s="8"/>
      <c r="N12" s="8"/>
      <c r="O12" s="8"/>
      <c r="P12" s="8"/>
      <c r="Q12" s="4"/>
      <c r="R12" s="4"/>
      <c r="S12" s="4"/>
      <c r="T12" s="4"/>
      <c r="U12" s="4"/>
      <c r="V12" s="4"/>
      <c r="W12" s="4"/>
      <c r="X12" s="4"/>
      <c r="Y12" s="4"/>
    </row>
    <row r="13" spans="1:25" ht="15" x14ac:dyDescent="0.25">
      <c r="A13" s="8"/>
      <c r="B13" s="8"/>
      <c r="C13" s="8"/>
      <c r="D13" s="8"/>
      <c r="E13" s="8"/>
      <c r="F13" s="8"/>
      <c r="G13" s="8"/>
      <c r="H13" s="8"/>
      <c r="I13" s="8"/>
      <c r="J13" s="8"/>
      <c r="K13" s="8"/>
      <c r="L13" s="8"/>
      <c r="M13" s="8"/>
      <c r="N13" s="8"/>
      <c r="O13" s="8"/>
      <c r="P13" s="8"/>
      <c r="Q13" s="4"/>
      <c r="R13" s="4"/>
      <c r="S13" s="4"/>
      <c r="T13" s="4"/>
      <c r="U13" s="4"/>
      <c r="V13" s="4"/>
      <c r="W13" s="4"/>
      <c r="X13" s="4"/>
      <c r="Y13" s="4"/>
    </row>
    <row r="14" spans="1:25" ht="15" x14ac:dyDescent="0.25">
      <c r="A14" s="8"/>
      <c r="B14" s="8"/>
      <c r="C14" s="8"/>
      <c r="D14" s="8"/>
      <c r="E14" s="8"/>
      <c r="F14" s="8"/>
      <c r="G14" s="8"/>
      <c r="H14" s="8"/>
      <c r="I14" s="8"/>
      <c r="J14" s="8"/>
      <c r="K14" s="8"/>
      <c r="L14" s="8"/>
      <c r="M14" s="8"/>
      <c r="N14" s="8"/>
      <c r="O14" s="8"/>
      <c r="P14" s="8"/>
      <c r="Q14" s="4"/>
      <c r="R14" s="4"/>
      <c r="S14" s="4"/>
      <c r="T14" s="4"/>
      <c r="U14" s="4"/>
      <c r="V14" s="4"/>
      <c r="W14" s="4"/>
      <c r="X14" s="4"/>
      <c r="Y14" s="4"/>
    </row>
    <row r="15" spans="1:25" ht="15" x14ac:dyDescent="0.25">
      <c r="A15" s="8"/>
      <c r="B15" s="8"/>
      <c r="C15" s="8"/>
      <c r="D15" s="8"/>
      <c r="E15" s="8"/>
      <c r="F15" s="8"/>
      <c r="G15" s="8"/>
      <c r="H15" s="8"/>
      <c r="I15" s="8"/>
      <c r="J15" s="8"/>
      <c r="K15" s="8"/>
      <c r="L15" s="8"/>
      <c r="M15" s="8"/>
      <c r="N15" s="8"/>
      <c r="O15" s="8"/>
      <c r="P15" s="8"/>
      <c r="Q15" s="4"/>
      <c r="R15" s="4"/>
      <c r="S15" s="4"/>
      <c r="T15" s="4"/>
      <c r="U15" s="4"/>
      <c r="V15" s="4"/>
      <c r="W15" s="4"/>
      <c r="X15" s="4"/>
      <c r="Y15" s="4"/>
    </row>
    <row r="16" spans="1:25" ht="15" x14ac:dyDescent="0.25">
      <c r="A16" s="8"/>
      <c r="B16" s="8"/>
      <c r="C16" s="8"/>
      <c r="D16" s="8"/>
      <c r="E16" s="8"/>
      <c r="F16" s="8"/>
      <c r="G16" s="8"/>
      <c r="H16" s="8"/>
      <c r="I16" s="8"/>
      <c r="J16" s="8"/>
      <c r="K16" s="8"/>
      <c r="L16" s="8"/>
      <c r="M16" s="8"/>
      <c r="N16" s="8"/>
      <c r="O16" s="8"/>
      <c r="P16" s="8"/>
      <c r="Q16" s="4"/>
      <c r="R16" s="4"/>
      <c r="S16" s="4"/>
      <c r="T16" s="4"/>
      <c r="U16" s="4"/>
      <c r="V16" s="4"/>
      <c r="W16" s="4"/>
      <c r="X16" s="4"/>
      <c r="Y16" s="4"/>
    </row>
    <row r="17" spans="1:25" ht="15" x14ac:dyDescent="0.25">
      <c r="A17" s="8"/>
      <c r="B17" s="8"/>
      <c r="C17" s="8"/>
      <c r="D17" s="8"/>
      <c r="E17" s="8"/>
      <c r="F17" s="8"/>
      <c r="G17" s="8"/>
      <c r="H17" s="8"/>
      <c r="I17" s="8"/>
      <c r="J17" s="8"/>
      <c r="K17" s="8"/>
      <c r="L17" s="8"/>
      <c r="M17" s="8"/>
      <c r="N17" s="8"/>
      <c r="O17" s="8"/>
      <c r="P17" s="8"/>
      <c r="Q17" s="4"/>
      <c r="R17" s="4"/>
      <c r="S17" s="4"/>
      <c r="T17" s="4"/>
      <c r="U17" s="4"/>
      <c r="V17" s="4"/>
      <c r="W17" s="4"/>
      <c r="X17" s="4"/>
      <c r="Y17" s="4"/>
    </row>
    <row r="18" spans="1:25" ht="15" x14ac:dyDescent="0.25">
      <c r="A18" s="8"/>
      <c r="B18" s="8"/>
      <c r="C18" s="8"/>
      <c r="D18" s="8"/>
      <c r="E18" s="8"/>
      <c r="F18" s="8"/>
      <c r="G18" s="8"/>
      <c r="H18" s="8"/>
      <c r="I18" s="8"/>
      <c r="J18" s="8"/>
      <c r="K18" s="8"/>
      <c r="L18" s="8"/>
      <c r="M18" s="8"/>
      <c r="N18" s="8"/>
      <c r="O18" s="8"/>
      <c r="P18" s="8"/>
      <c r="Q18" s="4"/>
      <c r="R18" s="4"/>
      <c r="S18" s="4"/>
      <c r="T18" s="4"/>
      <c r="U18" s="4"/>
      <c r="V18" s="4"/>
      <c r="W18" s="4"/>
      <c r="X18" s="4"/>
      <c r="Y18" s="4"/>
    </row>
    <row r="19" spans="1:25" ht="15" x14ac:dyDescent="0.25">
      <c r="A19" s="8"/>
      <c r="B19" s="8"/>
      <c r="C19" s="8"/>
      <c r="D19" s="8"/>
      <c r="E19" s="8"/>
      <c r="F19" s="8"/>
      <c r="G19" s="8"/>
      <c r="H19" s="8"/>
      <c r="I19" s="8"/>
      <c r="J19" s="8"/>
      <c r="K19" s="8"/>
      <c r="L19" s="8"/>
      <c r="M19" s="8"/>
      <c r="N19" s="8"/>
      <c r="O19" s="8"/>
      <c r="P19" s="8"/>
      <c r="Q19" s="4"/>
      <c r="R19" s="4"/>
      <c r="S19" s="4"/>
      <c r="T19" s="4"/>
      <c r="U19" s="4"/>
      <c r="V19" s="4"/>
      <c r="W19" s="4"/>
      <c r="X19" s="4"/>
      <c r="Y19" s="4"/>
    </row>
    <row r="20" spans="1:25" ht="15" x14ac:dyDescent="0.25">
      <c r="A20" s="8"/>
      <c r="B20" s="8"/>
      <c r="C20" s="8"/>
      <c r="D20" s="8"/>
      <c r="E20" s="8"/>
      <c r="F20" s="8"/>
      <c r="G20" s="8"/>
      <c r="H20" s="8"/>
      <c r="I20" s="8"/>
      <c r="J20" s="8"/>
      <c r="K20" s="8"/>
      <c r="L20" s="8"/>
      <c r="M20" s="8"/>
      <c r="N20" s="8"/>
      <c r="O20" s="8"/>
      <c r="P20" s="8"/>
      <c r="Q20" s="4"/>
      <c r="R20" s="4"/>
      <c r="S20" s="4"/>
      <c r="T20" s="4"/>
      <c r="U20" s="4"/>
      <c r="V20" s="4"/>
      <c r="W20" s="4"/>
      <c r="X20" s="4"/>
      <c r="Y20" s="4"/>
    </row>
    <row r="21" spans="1:25" ht="15" x14ac:dyDescent="0.25">
      <c r="A21" s="8"/>
      <c r="B21" s="8"/>
      <c r="C21" s="8"/>
      <c r="D21" s="8"/>
      <c r="E21" s="8"/>
      <c r="F21" s="8"/>
      <c r="G21" s="8"/>
      <c r="H21" s="8"/>
      <c r="I21" s="8"/>
      <c r="J21" s="8"/>
      <c r="K21" s="8"/>
      <c r="L21" s="8"/>
      <c r="M21" s="8"/>
      <c r="N21" s="8"/>
      <c r="O21" s="8"/>
      <c r="P21" s="8"/>
      <c r="Q21" s="4"/>
      <c r="R21" s="4"/>
      <c r="S21" s="4"/>
      <c r="T21" s="4"/>
      <c r="U21" s="4"/>
      <c r="V21" s="4"/>
      <c r="W21" s="4"/>
      <c r="X21" s="4"/>
      <c r="Y21" s="4"/>
    </row>
    <row r="22" spans="1:25" ht="15" x14ac:dyDescent="0.25">
      <c r="A22" s="8"/>
      <c r="B22" s="8"/>
      <c r="C22" s="8"/>
      <c r="D22" s="8"/>
      <c r="E22" s="8"/>
      <c r="F22" s="8"/>
      <c r="G22" s="8"/>
      <c r="H22" s="8"/>
      <c r="I22" s="8"/>
      <c r="J22" s="8"/>
      <c r="K22" s="8"/>
      <c r="L22" s="8"/>
      <c r="M22" s="8"/>
      <c r="N22" s="8"/>
      <c r="O22" s="8"/>
      <c r="P22" s="8"/>
      <c r="Q22" s="4"/>
      <c r="R22" s="4"/>
      <c r="S22" s="4"/>
      <c r="T22" s="4"/>
      <c r="U22" s="4"/>
      <c r="V22" s="4"/>
      <c r="W22" s="4"/>
      <c r="X22" s="4"/>
      <c r="Y22" s="4"/>
    </row>
    <row r="23" spans="1:25" ht="15" x14ac:dyDescent="0.25">
      <c r="A23" s="8"/>
      <c r="B23" s="8"/>
      <c r="C23" s="8"/>
      <c r="D23" s="8"/>
      <c r="E23" s="8"/>
      <c r="F23" s="8"/>
      <c r="G23" s="8"/>
      <c r="H23" s="8"/>
      <c r="I23" s="8"/>
      <c r="J23" s="8"/>
      <c r="K23" s="8"/>
      <c r="L23" s="8"/>
      <c r="M23" s="8"/>
      <c r="N23" s="8"/>
      <c r="O23" s="8"/>
      <c r="P23" s="8"/>
      <c r="Q23" s="4"/>
      <c r="R23" s="4"/>
      <c r="S23" s="4"/>
      <c r="T23" s="4"/>
      <c r="U23" s="4"/>
      <c r="V23" s="4"/>
      <c r="W23" s="4"/>
      <c r="X23" s="4"/>
      <c r="Y23" s="4"/>
    </row>
    <row r="24" spans="1:25" ht="15" x14ac:dyDescent="0.25">
      <c r="A24" s="8"/>
      <c r="B24" s="8"/>
      <c r="C24" s="8"/>
      <c r="D24" s="8"/>
      <c r="E24" s="8"/>
      <c r="F24" s="8"/>
      <c r="G24" s="8"/>
      <c r="H24" s="8"/>
      <c r="I24" s="8"/>
      <c r="J24" s="8"/>
      <c r="K24" s="8"/>
      <c r="L24" s="8"/>
      <c r="M24" s="8"/>
      <c r="N24" s="8"/>
      <c r="O24" s="8"/>
      <c r="P24" s="8"/>
      <c r="Q24" s="4"/>
      <c r="R24" s="4"/>
      <c r="S24" s="4"/>
      <c r="T24" s="4"/>
      <c r="U24" s="4"/>
      <c r="V24" s="4"/>
      <c r="W24" s="4"/>
      <c r="X24" s="4"/>
      <c r="Y24" s="4"/>
    </row>
    <row r="25" spans="1:25" ht="15" x14ac:dyDescent="0.25">
      <c r="A25" s="8"/>
      <c r="B25" s="4"/>
      <c r="C25" s="4"/>
      <c r="D25" s="4"/>
      <c r="E25" s="4"/>
      <c r="F25" s="4"/>
      <c r="G25" s="4"/>
      <c r="H25" s="4"/>
      <c r="I25" s="4"/>
      <c r="J25" s="4"/>
      <c r="K25" s="4"/>
      <c r="L25" s="4"/>
      <c r="M25" s="4"/>
      <c r="N25" s="4"/>
      <c r="O25" s="4"/>
      <c r="P25" s="4"/>
      <c r="Q25" s="4"/>
      <c r="R25" s="4"/>
      <c r="S25" s="4"/>
      <c r="T25" s="4"/>
      <c r="U25" s="4"/>
      <c r="V25" s="4"/>
      <c r="W25" s="4"/>
      <c r="X25" s="4"/>
      <c r="Y25" s="4"/>
    </row>
    <row r="26" spans="1:25" ht="15" x14ac:dyDescent="0.25">
      <c r="A26" s="8"/>
      <c r="B26" s="4"/>
      <c r="C26" s="4"/>
      <c r="D26" s="4"/>
      <c r="E26" s="4"/>
      <c r="F26" s="4"/>
      <c r="G26" s="4"/>
      <c r="H26" s="4"/>
      <c r="I26" s="4"/>
      <c r="J26" s="4"/>
      <c r="K26" s="4"/>
      <c r="L26" s="4"/>
      <c r="M26" s="4"/>
      <c r="N26" s="4"/>
      <c r="O26" s="4"/>
      <c r="P26" s="4"/>
      <c r="Q26" s="4"/>
      <c r="R26" s="4"/>
      <c r="S26" s="4"/>
      <c r="T26" s="4"/>
      <c r="U26" s="4"/>
      <c r="V26" s="4"/>
      <c r="W26" s="4"/>
      <c r="X26" s="4"/>
      <c r="Y26" s="4"/>
    </row>
    <row r="27" spans="1:25" x14ac:dyDescent="0.35">
      <c r="A27" s="8"/>
      <c r="B27" s="4"/>
      <c r="C27" s="4"/>
      <c r="D27" s="4"/>
      <c r="E27" s="4"/>
      <c r="F27" s="4"/>
      <c r="G27" s="4"/>
      <c r="H27" s="4"/>
      <c r="I27" s="4"/>
      <c r="J27" s="4"/>
      <c r="K27" s="4"/>
      <c r="L27" s="4"/>
      <c r="M27" s="4"/>
      <c r="N27" s="4"/>
      <c r="O27" s="4"/>
      <c r="P27" s="4"/>
      <c r="Q27" s="4"/>
      <c r="R27" s="4"/>
      <c r="S27" s="4"/>
      <c r="T27" s="4"/>
      <c r="U27" s="4"/>
      <c r="V27" s="4"/>
      <c r="W27" s="4"/>
      <c r="X27" s="4"/>
      <c r="Y27" s="4"/>
    </row>
    <row r="28" spans="1:25" x14ac:dyDescent="0.35">
      <c r="A28" s="8"/>
      <c r="B28" s="4"/>
      <c r="C28" s="4"/>
      <c r="D28" s="4"/>
      <c r="E28" s="4"/>
      <c r="F28" s="4"/>
      <c r="G28" s="4"/>
      <c r="H28" s="4"/>
      <c r="I28" s="4"/>
      <c r="J28" s="4"/>
      <c r="K28" s="4"/>
      <c r="L28" s="4"/>
      <c r="M28" s="4"/>
      <c r="N28" s="4"/>
      <c r="O28" s="4"/>
      <c r="P28" s="4"/>
      <c r="Q28" s="4"/>
      <c r="R28" s="4"/>
      <c r="S28" s="4"/>
      <c r="T28" s="4"/>
      <c r="U28" s="4"/>
      <c r="V28" s="4"/>
      <c r="W28" s="4"/>
      <c r="X28" s="4"/>
      <c r="Y28" s="4"/>
    </row>
    <row r="29" spans="1:25" x14ac:dyDescent="0.35">
      <c r="A29" s="8"/>
      <c r="B29" s="4"/>
      <c r="C29" s="4"/>
      <c r="D29" s="4"/>
      <c r="E29" s="4"/>
      <c r="F29" s="4"/>
      <c r="G29" s="4"/>
      <c r="H29" s="4"/>
      <c r="I29" s="4"/>
      <c r="J29" s="4"/>
      <c r="K29" s="4"/>
      <c r="L29" s="4"/>
      <c r="M29" s="4"/>
      <c r="N29" s="4"/>
      <c r="O29" s="4"/>
      <c r="P29" s="4"/>
      <c r="Q29" s="4"/>
      <c r="R29" s="4"/>
      <c r="S29" s="4"/>
      <c r="T29" s="4"/>
      <c r="U29" s="4"/>
      <c r="V29" s="4"/>
      <c r="W29" s="4"/>
      <c r="X29" s="4"/>
      <c r="Y29" s="4"/>
    </row>
    <row r="30" spans="1:25" x14ac:dyDescent="0.35">
      <c r="A30" s="8"/>
      <c r="B30" s="4"/>
      <c r="C30" s="4"/>
      <c r="D30" s="4"/>
      <c r="E30" s="4"/>
      <c r="F30" s="4"/>
      <c r="G30" s="4"/>
      <c r="H30" s="4"/>
      <c r="I30" s="4"/>
      <c r="J30" s="4"/>
      <c r="K30" s="4"/>
      <c r="L30" s="4"/>
      <c r="M30" s="4"/>
      <c r="N30" s="4"/>
      <c r="O30" s="4"/>
      <c r="P30" s="4"/>
      <c r="Q30" s="4"/>
      <c r="R30" s="4"/>
      <c r="S30" s="4"/>
      <c r="T30" s="4"/>
      <c r="U30" s="4"/>
      <c r="V30" s="4"/>
      <c r="W30" s="4"/>
      <c r="X30" s="4"/>
      <c r="Y30" s="4"/>
    </row>
    <row r="31" spans="1:25" x14ac:dyDescent="0.35">
      <c r="A31" s="8"/>
      <c r="B31" s="4"/>
      <c r="C31" s="4"/>
      <c r="D31" s="4"/>
      <c r="E31" s="4"/>
      <c r="F31" s="4"/>
      <c r="G31" s="4"/>
      <c r="H31" s="4"/>
      <c r="I31" s="4"/>
      <c r="J31" s="4"/>
      <c r="K31" s="4"/>
      <c r="L31" s="4"/>
      <c r="M31" s="4"/>
      <c r="N31" s="4"/>
      <c r="O31" s="4"/>
      <c r="P31" s="4"/>
      <c r="Q31" s="4"/>
      <c r="R31" s="4"/>
      <c r="S31" s="4"/>
      <c r="T31" s="4"/>
      <c r="U31" s="4"/>
      <c r="V31" s="4"/>
      <c r="W31" s="4"/>
      <c r="X31" s="4"/>
      <c r="Y31" s="4"/>
    </row>
    <row r="32" spans="1:25" x14ac:dyDescent="0.35">
      <c r="A32" s="8"/>
      <c r="B32" s="4"/>
      <c r="C32" s="4"/>
      <c r="D32" s="4"/>
      <c r="E32" s="4"/>
      <c r="F32" s="4"/>
      <c r="G32" s="4"/>
      <c r="H32" s="4"/>
      <c r="I32" s="4"/>
      <c r="J32" s="4"/>
      <c r="K32" s="4"/>
      <c r="L32" s="4"/>
      <c r="M32" s="4"/>
      <c r="N32" s="4"/>
      <c r="O32" s="4"/>
      <c r="P32" s="4"/>
      <c r="Q32" s="4"/>
      <c r="R32" s="4"/>
      <c r="S32" s="4"/>
      <c r="T32" s="4"/>
      <c r="U32" s="4"/>
      <c r="V32" s="4"/>
      <c r="W32" s="4"/>
      <c r="X32" s="4"/>
      <c r="Y32" s="4"/>
    </row>
    <row r="33" spans="1:25" x14ac:dyDescent="0.35">
      <c r="A33" s="8"/>
      <c r="B33" s="4"/>
      <c r="C33" s="4"/>
      <c r="D33" s="4"/>
      <c r="E33" s="4"/>
      <c r="F33" s="4"/>
      <c r="G33" s="4"/>
      <c r="H33" s="4"/>
      <c r="I33" s="4"/>
      <c r="J33" s="4"/>
      <c r="K33" s="4"/>
      <c r="L33" s="4"/>
      <c r="M33" s="4"/>
      <c r="N33" s="4"/>
      <c r="O33" s="4"/>
      <c r="P33" s="4"/>
      <c r="Q33" s="4"/>
      <c r="R33" s="4"/>
      <c r="S33" s="4"/>
      <c r="T33" s="4"/>
      <c r="U33" s="4"/>
      <c r="V33" s="4"/>
      <c r="W33" s="4"/>
      <c r="X33" s="4"/>
      <c r="Y33" s="4"/>
    </row>
    <row r="34" spans="1:25" x14ac:dyDescent="0.35">
      <c r="A34" s="8"/>
      <c r="B34" s="4"/>
      <c r="C34" s="4"/>
      <c r="D34" s="4"/>
      <c r="E34" s="4"/>
      <c r="F34" s="4"/>
      <c r="G34" s="4"/>
      <c r="H34" s="4"/>
      <c r="I34" s="4"/>
      <c r="J34" s="4"/>
      <c r="K34" s="4"/>
      <c r="L34" s="4"/>
      <c r="M34" s="4"/>
      <c r="N34" s="4"/>
      <c r="O34" s="4"/>
      <c r="P34" s="4"/>
      <c r="Q34" s="4"/>
      <c r="R34" s="4"/>
      <c r="S34" s="4"/>
      <c r="T34" s="4"/>
      <c r="U34" s="4"/>
      <c r="V34" s="4"/>
      <c r="W34" s="4"/>
      <c r="X34" s="4"/>
      <c r="Y34" s="4"/>
    </row>
    <row r="35" spans="1:25" x14ac:dyDescent="0.35">
      <c r="A35" s="8"/>
      <c r="B35" s="4"/>
      <c r="C35" s="4"/>
      <c r="D35" s="4"/>
      <c r="E35" s="4"/>
      <c r="F35" s="4"/>
      <c r="G35" s="4"/>
      <c r="H35" s="4"/>
      <c r="I35" s="4"/>
      <c r="J35" s="4"/>
      <c r="K35" s="4"/>
      <c r="L35" s="4"/>
      <c r="M35" s="4"/>
      <c r="N35" s="4"/>
      <c r="O35" s="4"/>
      <c r="P35" s="4"/>
      <c r="Q35" s="4"/>
      <c r="R35" s="4"/>
      <c r="S35" s="4"/>
      <c r="T35" s="4"/>
      <c r="U35" s="4"/>
      <c r="V35" s="4"/>
      <c r="W35" s="4"/>
      <c r="X35" s="4"/>
      <c r="Y35" s="4"/>
    </row>
    <row r="36" spans="1:25" x14ac:dyDescent="0.35">
      <c r="A36" s="8"/>
      <c r="B36" s="4"/>
      <c r="C36" s="4"/>
      <c r="D36" s="4"/>
      <c r="E36" s="4"/>
      <c r="F36" s="4"/>
      <c r="G36" s="4"/>
      <c r="H36" s="4"/>
      <c r="I36" s="4"/>
      <c r="J36" s="4"/>
      <c r="K36" s="4"/>
      <c r="L36" s="4"/>
      <c r="M36" s="4"/>
      <c r="N36" s="4"/>
      <c r="O36" s="4"/>
      <c r="P36" s="4"/>
      <c r="Q36" s="4"/>
      <c r="R36" s="4"/>
      <c r="S36" s="4"/>
      <c r="T36" s="4"/>
      <c r="U36" s="4"/>
      <c r="V36" s="4"/>
      <c r="W36" s="4"/>
      <c r="X36" s="4"/>
      <c r="Y36" s="4"/>
    </row>
    <row r="37" spans="1:25" x14ac:dyDescent="0.35">
      <c r="A37" s="8"/>
      <c r="B37" s="4"/>
      <c r="C37" s="4"/>
      <c r="D37" s="4"/>
      <c r="E37" s="4"/>
      <c r="F37" s="4"/>
      <c r="G37" s="4"/>
      <c r="H37" s="4"/>
      <c r="I37" s="4"/>
      <c r="J37" s="4"/>
      <c r="K37" s="4"/>
      <c r="L37" s="4"/>
      <c r="M37" s="4"/>
      <c r="N37" s="4"/>
      <c r="O37" s="4"/>
      <c r="P37" s="4"/>
      <c r="Q37" s="4"/>
      <c r="R37" s="4"/>
      <c r="S37" s="4"/>
      <c r="T37" s="4"/>
      <c r="U37" s="4"/>
      <c r="V37" s="4"/>
      <c r="W37" s="4"/>
      <c r="X37" s="4"/>
      <c r="Y37" s="4"/>
    </row>
    <row r="38" spans="1:25" x14ac:dyDescent="0.35">
      <c r="A38" s="8"/>
      <c r="B38" s="4"/>
      <c r="C38" s="4"/>
      <c r="D38" s="4"/>
      <c r="E38" s="4"/>
      <c r="F38" s="4"/>
      <c r="G38" s="4"/>
      <c r="H38" s="4"/>
      <c r="I38" s="4"/>
      <c r="J38" s="4"/>
      <c r="K38" s="4"/>
      <c r="L38" s="4"/>
      <c r="M38" s="4"/>
      <c r="N38" s="4"/>
      <c r="O38" s="4"/>
      <c r="P38" s="4"/>
      <c r="Q38" s="4"/>
      <c r="R38" s="4"/>
      <c r="S38" s="4"/>
      <c r="T38" s="4"/>
      <c r="U38" s="4"/>
      <c r="V38" s="4"/>
      <c r="W38" s="4"/>
      <c r="X38" s="4"/>
      <c r="Y38" s="4"/>
    </row>
    <row r="39" spans="1:25" x14ac:dyDescent="0.35">
      <c r="A39" s="8"/>
      <c r="B39" s="4"/>
      <c r="C39" s="4"/>
      <c r="D39" s="4"/>
      <c r="E39" s="4"/>
      <c r="F39" s="4"/>
      <c r="G39" s="4"/>
      <c r="H39" s="4"/>
      <c r="I39" s="4"/>
      <c r="J39" s="4"/>
      <c r="K39" s="4"/>
      <c r="L39" s="4"/>
      <c r="M39" s="4"/>
      <c r="N39" s="4"/>
      <c r="O39" s="4"/>
      <c r="P39" s="4"/>
      <c r="Q39" s="4"/>
      <c r="R39" s="4"/>
      <c r="S39" s="4"/>
      <c r="T39" s="4"/>
      <c r="U39" s="4"/>
      <c r="V39" s="4"/>
      <c r="W39" s="4"/>
      <c r="X39" s="4"/>
      <c r="Y39" s="4"/>
    </row>
    <row r="40" spans="1:25" x14ac:dyDescent="0.35">
      <c r="A40" s="8"/>
      <c r="B40" s="4"/>
      <c r="C40" s="4"/>
      <c r="D40" s="4"/>
      <c r="E40" s="4"/>
      <c r="F40" s="4"/>
      <c r="G40" s="4"/>
      <c r="H40" s="4"/>
      <c r="I40" s="4"/>
      <c r="J40" s="4"/>
      <c r="K40" s="4"/>
      <c r="L40" s="4"/>
      <c r="M40" s="4"/>
      <c r="N40" s="4"/>
      <c r="O40" s="4"/>
      <c r="P40" s="4"/>
      <c r="Q40" s="4"/>
      <c r="R40" s="4"/>
      <c r="S40" s="4"/>
      <c r="T40" s="4"/>
      <c r="U40" s="4"/>
      <c r="V40" s="4"/>
      <c r="W40" s="4"/>
      <c r="X40" s="4"/>
      <c r="Y40" s="4"/>
    </row>
  </sheetData>
  <sheetProtection password="CE0A"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22"/>
  <sheetViews>
    <sheetView workbookViewId="0">
      <selection activeCell="C6" sqref="C6"/>
    </sheetView>
  </sheetViews>
  <sheetFormatPr defaultRowHeight="14.5" x14ac:dyDescent="0.35"/>
  <cols>
    <col min="2" max="2" width="8.7265625" bestFit="1" customWidth="1"/>
    <col min="3" max="3" width="7.81640625" bestFit="1" customWidth="1"/>
    <col min="4" max="4" width="8" bestFit="1" customWidth="1"/>
    <col min="5" max="5" width="3.81640625" bestFit="1" customWidth="1"/>
    <col min="7" max="7" width="9.08984375" bestFit="1" customWidth="1"/>
    <col min="8" max="8" width="15.90625" bestFit="1" customWidth="1"/>
    <col min="10" max="10" width="8.7265625" bestFit="1" customWidth="1"/>
    <col min="11" max="11" width="13" customWidth="1"/>
    <col min="13" max="13" width="7.6328125" bestFit="1" customWidth="1"/>
    <col min="15" max="15" width="15.54296875" bestFit="1" customWidth="1"/>
  </cols>
  <sheetData>
    <row r="1" spans="2:15" x14ac:dyDescent="0.25">
      <c r="B1" s="6" t="s">
        <v>13</v>
      </c>
      <c r="C1">
        <f>+Calculator!C3</f>
        <v>0</v>
      </c>
      <c r="E1">
        <f>IF(C1=0,0,IF(C1=1,1,IF(C1=2,2,IF(C1=3,3,IF(C1=4,4,IF(C1=5,5,6))))))</f>
        <v>0</v>
      </c>
      <c r="G1">
        <f>IF(E1=0,0,IF(E1=1,50,IF(E1=2,70,IF(E1=3,90,IF(E1=4,110,IF(E1=5,130,IF(E1=6,150,0)))))))</f>
        <v>0</v>
      </c>
    </row>
    <row r="3" spans="2:15" x14ac:dyDescent="0.35">
      <c r="G3" s="16"/>
      <c r="H3" s="16" t="s">
        <v>75</v>
      </c>
      <c r="I3" s="16"/>
    </row>
    <row r="4" spans="2:15" x14ac:dyDescent="0.35">
      <c r="B4" t="s">
        <v>13</v>
      </c>
      <c r="C4" s="2">
        <f>+Calculator!C3</f>
        <v>0</v>
      </c>
      <c r="E4">
        <f>IF(C4=0,0,IF(C4=1,2,IF(C4=2,3,IF(C4=3,4,IF(C4=4,5,IF(C4=5,6,IF(C4&gt;5,7)))))))</f>
        <v>0</v>
      </c>
      <c r="G4" s="15">
        <f>+'Worksheet (B)A'!X18</f>
        <v>0</v>
      </c>
      <c r="H4" s="15">
        <f>+'Worksheet (B)A'!Y18</f>
        <v>0</v>
      </c>
      <c r="M4" s="2">
        <v>560</v>
      </c>
      <c r="O4" t="s">
        <v>22</v>
      </c>
    </row>
    <row r="5" spans="2:15" x14ac:dyDescent="0.35">
      <c r="G5" s="15">
        <f>IF(G4=0,0,IF(G4=1,2,IF(G4=2,3,IF(G4=3,4,IF(G4=4,5,IF(G4=5,6,IF(G4&gt;5,7)))))))</f>
        <v>0</v>
      </c>
      <c r="H5" s="15">
        <f>IF(H4=0,0,IF(H4=1,2,IF(H4=2,3,IF(H4=3,4,IF(H4=4,5,IF(H4=5,6,IF(H4&gt;5,7)))))))</f>
        <v>0</v>
      </c>
      <c r="M5" s="2">
        <v>567</v>
      </c>
      <c r="O5" t="s">
        <v>23</v>
      </c>
    </row>
    <row r="6" spans="2:15" x14ac:dyDescent="0.35">
      <c r="B6" t="s">
        <v>12</v>
      </c>
      <c r="C6" s="5">
        <f>ROUNDDOWN(+Calculator!C5,0)</f>
        <v>0</v>
      </c>
      <c r="E6" t="e">
        <f>VLOOKUP(C6,Matrix!A:G,Formula!E4)</f>
        <v>#VALUE!</v>
      </c>
      <c r="G6" s="15"/>
      <c r="H6" s="15"/>
      <c r="M6">
        <f>+M5-M4</f>
        <v>7</v>
      </c>
      <c r="O6" t="s">
        <v>20</v>
      </c>
    </row>
    <row r="7" spans="2:15" x14ac:dyDescent="0.35">
      <c r="G7" t="s">
        <v>61</v>
      </c>
      <c r="H7" t="s">
        <v>62</v>
      </c>
      <c r="M7">
        <v>50</v>
      </c>
      <c r="O7" t="s">
        <v>16</v>
      </c>
    </row>
    <row r="8" spans="2:15" x14ac:dyDescent="0.35">
      <c r="C8">
        <f>ROUNDUP(C6/50,0)*50</f>
        <v>0</v>
      </c>
      <c r="E8" t="e">
        <f>VLOOKUP(C8,Matrix!A:G,Formula!E4)</f>
        <v>#VALUE!</v>
      </c>
      <c r="G8" s="14">
        <f>ROUNDDOWN('Worksheet B'!G18,0)</f>
        <v>0</v>
      </c>
      <c r="H8" s="14">
        <f>ROUNDDOWN('Worksheet B'!I18,0)</f>
        <v>0</v>
      </c>
      <c r="J8" t="s">
        <v>76</v>
      </c>
      <c r="M8" s="2">
        <v>25</v>
      </c>
      <c r="O8" t="s">
        <v>21</v>
      </c>
    </row>
    <row r="10" spans="2:15" x14ac:dyDescent="0.35">
      <c r="B10" t="s">
        <v>15</v>
      </c>
      <c r="C10" t="e">
        <f>+E8-E6</f>
        <v>#VALUE!</v>
      </c>
      <c r="G10" s="14">
        <f>ROUNDUP(G8/50,0)*50</f>
        <v>0</v>
      </c>
      <c r="H10" s="14">
        <f>ROUNDUP(H8/50,0)*50</f>
        <v>0</v>
      </c>
      <c r="M10">
        <f>+M6/M7*M8</f>
        <v>3.5000000000000004</v>
      </c>
      <c r="O10" t="s">
        <v>24</v>
      </c>
    </row>
    <row r="11" spans="2:15" x14ac:dyDescent="0.35">
      <c r="M11" s="3"/>
    </row>
    <row r="12" spans="2:15" x14ac:dyDescent="0.35">
      <c r="B12" t="s">
        <v>16</v>
      </c>
      <c r="C12">
        <v>50</v>
      </c>
      <c r="G12" t="e">
        <f>VLOOKUP(G8,Matrix!A:G,Formula!G5)</f>
        <v>#VALUE!</v>
      </c>
      <c r="H12" t="e">
        <f>VLOOKUP(H8,Matrix!A:G,Formula!H5)</f>
        <v>#VALUE!</v>
      </c>
      <c r="J12" t="s">
        <v>22</v>
      </c>
    </row>
    <row r="13" spans="2:15" x14ac:dyDescent="0.35">
      <c r="G13" t="e">
        <f>VLOOKUP(G10,Matrix!A:G,Formula!G5)</f>
        <v>#VALUE!</v>
      </c>
      <c r="H13" t="e">
        <f>VLOOKUP(H10,Matrix!A:G,Formula!H5)</f>
        <v>#VALUE!</v>
      </c>
      <c r="J13" t="s">
        <v>23</v>
      </c>
      <c r="M13" s="1">
        <f>+M4+M10</f>
        <v>563.5</v>
      </c>
      <c r="O13" t="s">
        <v>25</v>
      </c>
    </row>
    <row r="14" spans="2:15" x14ac:dyDescent="0.35">
      <c r="B14" t="s">
        <v>17</v>
      </c>
      <c r="C14">
        <f>+C6-(C8-50)</f>
        <v>50</v>
      </c>
      <c r="G14" t="e">
        <f>+G13-G12</f>
        <v>#VALUE!</v>
      </c>
      <c r="H14" t="e">
        <f>+H13-H12</f>
        <v>#VALUE!</v>
      </c>
      <c r="J14" t="s">
        <v>15</v>
      </c>
    </row>
    <row r="15" spans="2:15" x14ac:dyDescent="0.35">
      <c r="G15">
        <v>50</v>
      </c>
      <c r="H15">
        <v>50</v>
      </c>
      <c r="J15" t="s">
        <v>16</v>
      </c>
    </row>
    <row r="16" spans="2:15" x14ac:dyDescent="0.35">
      <c r="B16" t="s">
        <v>19</v>
      </c>
      <c r="C16" t="e">
        <f>ROUND(C10/C12*C14,2)</f>
        <v>#VALUE!</v>
      </c>
      <c r="D16" s="2" t="s">
        <v>91</v>
      </c>
      <c r="G16" s="14">
        <f>+G8-(G10-50)</f>
        <v>50</v>
      </c>
      <c r="H16" s="14">
        <f>+H8-(H10-50)</f>
        <v>50</v>
      </c>
      <c r="J16" t="s">
        <v>17</v>
      </c>
    </row>
    <row r="17" spans="2:10" x14ac:dyDescent="0.35">
      <c r="G17" s="14" t="e">
        <f>+G14/G15*G16</f>
        <v>#VALUE!</v>
      </c>
      <c r="H17" s="14" t="e">
        <f>+H14/H15*H16</f>
        <v>#VALUE!</v>
      </c>
      <c r="J17" t="s">
        <v>19</v>
      </c>
    </row>
    <row r="18" spans="2:10" x14ac:dyDescent="0.35">
      <c r="B18" t="s">
        <v>18</v>
      </c>
      <c r="C18">
        <f>IF(Calculator!C5=0,0,IF(Calculator!C5&lt;1100,+G1,Formula!C22))</f>
        <v>0</v>
      </c>
    </row>
    <row r="19" spans="2:10" x14ac:dyDescent="0.35">
      <c r="G19" s="14" t="e">
        <f>+G12+G17</f>
        <v>#VALUE!</v>
      </c>
      <c r="H19" s="14" t="e">
        <f>+H12+H17</f>
        <v>#VALUE!</v>
      </c>
      <c r="J19" t="s">
        <v>18</v>
      </c>
    </row>
    <row r="20" spans="2:10" x14ac:dyDescent="0.35">
      <c r="B20" t="s">
        <v>22</v>
      </c>
      <c r="C20">
        <v>50</v>
      </c>
    </row>
    <row r="21" spans="2:10" x14ac:dyDescent="0.35">
      <c r="B21" t="s">
        <v>23</v>
      </c>
    </row>
    <row r="22" spans="2:10" x14ac:dyDescent="0.35">
      <c r="B22" t="s">
        <v>2</v>
      </c>
      <c r="C22" t="e">
        <f>+E6+C16</f>
        <v>#VALUE!</v>
      </c>
    </row>
  </sheetData>
  <sheetProtection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O22"/>
  <sheetViews>
    <sheetView workbookViewId="0">
      <selection activeCell="I2" sqref="I2"/>
    </sheetView>
  </sheetViews>
  <sheetFormatPr defaultRowHeight="14.5" x14ac:dyDescent="0.35"/>
  <cols>
    <col min="1" max="6" width="9.1796875" customWidth="1"/>
    <col min="7" max="8" width="9.54296875" bestFit="1" customWidth="1"/>
    <col min="10" max="11" width="13" customWidth="1"/>
  </cols>
  <sheetData>
    <row r="1" spans="2:15" x14ac:dyDescent="0.25">
      <c r="B1" s="6" t="s">
        <v>13</v>
      </c>
      <c r="C1">
        <f>+Calculator!C3</f>
        <v>0</v>
      </c>
      <c r="E1">
        <f>IF(C1=0,0,IF(C1=1,1,IF(C1=2,2,IF(C1=3,3,IF(C1=4,4,IF(C1=5,5,6))))))</f>
        <v>0</v>
      </c>
      <c r="G1">
        <f>IF(E1=0,0,IF(E1=1,50,IF(E1=2,70,IF(E1=3,90,IF(E1=4,110,IF(E1=5,130,IF(E1=6,150,0)))))))</f>
        <v>0</v>
      </c>
    </row>
    <row r="3" spans="2:15" x14ac:dyDescent="0.35">
      <c r="G3" s="16"/>
      <c r="H3" s="16" t="s">
        <v>110</v>
      </c>
      <c r="I3" s="16"/>
    </row>
    <row r="4" spans="2:15" x14ac:dyDescent="0.35">
      <c r="B4" t="s">
        <v>13</v>
      </c>
      <c r="C4" s="2">
        <f>+Calculator!C3</f>
        <v>0</v>
      </c>
      <c r="E4">
        <f>IF(C4=0,0,IF(C4=1,2,IF(C4=2,3,IF(C4=3,4,IF(C4=4,5,IF(C4=5,6,IF(C4&gt;5,7)))))))</f>
        <v>0</v>
      </c>
      <c r="G4" s="15">
        <f>+'Worksheet B'!G23</f>
        <v>0</v>
      </c>
      <c r="H4" s="15">
        <f>+'Worksheet B'!I23</f>
        <v>0</v>
      </c>
      <c r="M4" s="2">
        <v>0</v>
      </c>
      <c r="O4" t="s">
        <v>22</v>
      </c>
    </row>
    <row r="5" spans="2:15" x14ac:dyDescent="0.35">
      <c r="G5" s="15">
        <f>IF(G4=0,0,IF(G4=1,2,IF(G4=2,3,IF(G4=3,4,IF(G4=4,5,IF(G4=5,6,IF(G4&gt;5,7)))))))</f>
        <v>0</v>
      </c>
      <c r="H5" s="15">
        <f>IF(H4=0,0,IF(H4=1,2,IF(H4=2,3,IF(H4=3,4,IF(H4=4,5,IF(H4=5,6,IF(H4&gt;5,7)))))))</f>
        <v>0</v>
      </c>
      <c r="M5" s="2">
        <v>0</v>
      </c>
      <c r="O5" t="s">
        <v>23</v>
      </c>
    </row>
    <row r="6" spans="2:15" x14ac:dyDescent="0.35">
      <c r="B6" t="s">
        <v>12</v>
      </c>
      <c r="C6" s="5">
        <f>ROUNDDOWN(+Calculator!C5,0)</f>
        <v>0</v>
      </c>
      <c r="E6" t="e">
        <f>VLOOKUP(C6,Matrix!A:G,'Formula OTH'!E4)</f>
        <v>#VALUE!</v>
      </c>
      <c r="G6" s="15"/>
      <c r="H6" s="15"/>
      <c r="M6">
        <f>+M5-M4</f>
        <v>0</v>
      </c>
      <c r="O6" t="s">
        <v>20</v>
      </c>
    </row>
    <row r="7" spans="2:15" x14ac:dyDescent="0.35">
      <c r="G7" t="s">
        <v>61</v>
      </c>
      <c r="H7" t="s">
        <v>62</v>
      </c>
      <c r="M7">
        <v>50</v>
      </c>
      <c r="O7" t="s">
        <v>16</v>
      </c>
    </row>
    <row r="8" spans="2:15" x14ac:dyDescent="0.35">
      <c r="C8">
        <f>ROUNDUP(C6/50,0)*50</f>
        <v>0</v>
      </c>
      <c r="E8" t="e">
        <f>VLOOKUP(C8,Matrix!A:G,'Formula OTH'!E4)</f>
        <v>#VALUE!</v>
      </c>
      <c r="G8" s="14">
        <f>ROUNDDOWN('Worksheet B'!G18,0)</f>
        <v>0</v>
      </c>
      <c r="H8" s="14">
        <f>ROUNDDOWN('Worksheet B'!I18,0)</f>
        <v>0</v>
      </c>
      <c r="J8" t="s">
        <v>76</v>
      </c>
      <c r="M8" s="2">
        <v>0</v>
      </c>
      <c r="O8" t="s">
        <v>21</v>
      </c>
    </row>
    <row r="10" spans="2:15" x14ac:dyDescent="0.35">
      <c r="B10" t="s">
        <v>15</v>
      </c>
      <c r="C10" t="e">
        <f>+E8-E6</f>
        <v>#VALUE!</v>
      </c>
      <c r="G10" s="14">
        <f>ROUNDUP(G8/50,0)*50</f>
        <v>0</v>
      </c>
      <c r="H10" s="14">
        <f>ROUNDUP(H8/50,0)*50</f>
        <v>0</v>
      </c>
      <c r="M10">
        <f>+M6/M7*M8</f>
        <v>0</v>
      </c>
      <c r="O10" t="s">
        <v>24</v>
      </c>
    </row>
    <row r="11" spans="2:15" x14ac:dyDescent="0.35">
      <c r="M11" s="3"/>
    </row>
    <row r="12" spans="2:15" x14ac:dyDescent="0.35">
      <c r="B12" t="s">
        <v>16</v>
      </c>
      <c r="C12">
        <v>50</v>
      </c>
      <c r="G12" t="e">
        <f>VLOOKUP(G8,Matrix!A:G,'Formula OTH'!G5)</f>
        <v>#VALUE!</v>
      </c>
      <c r="H12" t="e">
        <f>VLOOKUP(H8,Matrix!A:G,'Formula OTH'!H5)</f>
        <v>#VALUE!</v>
      </c>
      <c r="J12" t="s">
        <v>22</v>
      </c>
    </row>
    <row r="13" spans="2:15" x14ac:dyDescent="0.35">
      <c r="G13" t="e">
        <f>VLOOKUP(G10,Matrix!A:G,'Formula OTH'!G5)</f>
        <v>#VALUE!</v>
      </c>
      <c r="H13" t="e">
        <f>VLOOKUP(H10,Matrix!A:G,'Formula OTH'!H5)</f>
        <v>#VALUE!</v>
      </c>
      <c r="J13" t="s">
        <v>23</v>
      </c>
      <c r="M13" s="1">
        <f>+M4+M10</f>
        <v>0</v>
      </c>
      <c r="O13" t="s">
        <v>25</v>
      </c>
    </row>
    <row r="14" spans="2:15" x14ac:dyDescent="0.35">
      <c r="B14" t="s">
        <v>17</v>
      </c>
      <c r="C14">
        <f>+C6-(C8-50)</f>
        <v>50</v>
      </c>
      <c r="G14" t="e">
        <f>+G13-G12</f>
        <v>#VALUE!</v>
      </c>
      <c r="H14" t="e">
        <f>+H13-H12</f>
        <v>#VALUE!</v>
      </c>
      <c r="J14" t="s">
        <v>15</v>
      </c>
    </row>
    <row r="15" spans="2:15" x14ac:dyDescent="0.35">
      <c r="G15">
        <v>50</v>
      </c>
      <c r="H15">
        <v>50</v>
      </c>
      <c r="J15" t="s">
        <v>16</v>
      </c>
    </row>
    <row r="16" spans="2:15" x14ac:dyDescent="0.35">
      <c r="B16" t="s">
        <v>19</v>
      </c>
      <c r="C16" t="e">
        <f>ROUND(C10/C12*C14,2)</f>
        <v>#VALUE!</v>
      </c>
      <c r="D16" s="2" t="s">
        <v>91</v>
      </c>
      <c r="G16" s="14">
        <f>+G8-(G10-50)</f>
        <v>50</v>
      </c>
      <c r="H16" s="14">
        <f>+H8-(H10-50)</f>
        <v>50</v>
      </c>
      <c r="J16" t="s">
        <v>17</v>
      </c>
    </row>
    <row r="17" spans="2:10" x14ac:dyDescent="0.35">
      <c r="G17" s="14" t="e">
        <f>+G14/G15*G16</f>
        <v>#VALUE!</v>
      </c>
      <c r="H17" s="14" t="e">
        <f>+H14/H15*H16</f>
        <v>#VALUE!</v>
      </c>
      <c r="J17" t="s">
        <v>19</v>
      </c>
    </row>
    <row r="18" spans="2:10" x14ac:dyDescent="0.35">
      <c r="B18" t="s">
        <v>18</v>
      </c>
      <c r="C18">
        <f>IF(Calculator!C5=0,0,IF(Calculator!C5&lt;1100,+G1,'Formula OTH'!C22))</f>
        <v>0</v>
      </c>
    </row>
    <row r="19" spans="2:10" x14ac:dyDescent="0.35">
      <c r="G19" s="14" t="e">
        <f>+G12+G17</f>
        <v>#VALUE!</v>
      </c>
      <c r="H19" s="14" t="e">
        <f>+H12+H17</f>
        <v>#VALUE!</v>
      </c>
      <c r="J19" t="s">
        <v>18</v>
      </c>
    </row>
    <row r="20" spans="2:10" x14ac:dyDescent="0.35">
      <c r="B20" t="s">
        <v>22</v>
      </c>
      <c r="C20">
        <v>50</v>
      </c>
    </row>
    <row r="21" spans="2:10" x14ac:dyDescent="0.35">
      <c r="B21" t="s">
        <v>23</v>
      </c>
    </row>
    <row r="22" spans="2:10" x14ac:dyDescent="0.35">
      <c r="B22" t="s">
        <v>2</v>
      </c>
      <c r="C22" t="e">
        <f>+E6+C16</f>
        <v>#VALUE!</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81"/>
  <sheetViews>
    <sheetView workbookViewId="0">
      <pane ySplit="1" topLeftCell="A2" activePane="bottomLeft" state="frozen"/>
      <selection pane="bottomLeft" activeCell="D33" sqref="D33"/>
    </sheetView>
  </sheetViews>
  <sheetFormatPr defaultRowHeight="14.5" x14ac:dyDescent="0.35"/>
  <cols>
    <col min="1" max="1" width="11" bestFit="1" customWidth="1"/>
  </cols>
  <sheetData>
    <row r="1" spans="1:7" ht="15" x14ac:dyDescent="0.25">
      <c r="A1" t="s">
        <v>3</v>
      </c>
      <c r="B1" t="s">
        <v>4</v>
      </c>
      <c r="C1" t="s">
        <v>5</v>
      </c>
      <c r="D1" t="s">
        <v>6</v>
      </c>
      <c r="E1" t="s">
        <v>7</v>
      </c>
      <c r="F1" t="s">
        <v>8</v>
      </c>
      <c r="G1" t="s">
        <v>9</v>
      </c>
    </row>
    <row r="2" spans="1:7" ht="15" x14ac:dyDescent="0.25">
      <c r="A2">
        <v>0</v>
      </c>
      <c r="B2">
        <v>0</v>
      </c>
      <c r="C2">
        <v>0</v>
      </c>
      <c r="D2">
        <v>0</v>
      </c>
      <c r="E2">
        <v>0</v>
      </c>
      <c r="F2">
        <v>0</v>
      </c>
      <c r="G2">
        <v>0</v>
      </c>
    </row>
    <row r="3" spans="1:7" ht="15" x14ac:dyDescent="0.25">
      <c r="A3">
        <v>1100</v>
      </c>
      <c r="B3">
        <v>216</v>
      </c>
      <c r="C3">
        <v>335</v>
      </c>
      <c r="D3">
        <v>410</v>
      </c>
      <c r="E3">
        <v>458</v>
      </c>
      <c r="F3">
        <v>504</v>
      </c>
      <c r="G3">
        <v>547</v>
      </c>
    </row>
    <row r="4" spans="1:7" x14ac:dyDescent="0.35">
      <c r="A4">
        <v>1150</v>
      </c>
      <c r="B4">
        <v>225</v>
      </c>
      <c r="C4">
        <v>348</v>
      </c>
      <c r="D4">
        <v>427</v>
      </c>
      <c r="E4">
        <v>477</v>
      </c>
      <c r="F4">
        <v>524</v>
      </c>
      <c r="G4">
        <v>570</v>
      </c>
    </row>
    <row r="5" spans="1:7" x14ac:dyDescent="0.35">
      <c r="A5">
        <v>1200</v>
      </c>
      <c r="B5">
        <v>234</v>
      </c>
      <c r="C5">
        <v>362</v>
      </c>
      <c r="D5">
        <v>443</v>
      </c>
      <c r="E5">
        <v>495</v>
      </c>
      <c r="F5">
        <v>545</v>
      </c>
      <c r="G5">
        <v>592</v>
      </c>
    </row>
    <row r="6" spans="1:7" x14ac:dyDescent="0.35">
      <c r="A6">
        <v>1250</v>
      </c>
      <c r="B6">
        <v>243</v>
      </c>
      <c r="C6">
        <v>375</v>
      </c>
      <c r="D6">
        <v>460</v>
      </c>
      <c r="E6">
        <v>513</v>
      </c>
      <c r="F6">
        <v>565</v>
      </c>
      <c r="G6">
        <v>614</v>
      </c>
    </row>
    <row r="7" spans="1:7" x14ac:dyDescent="0.35">
      <c r="A7">
        <v>1300</v>
      </c>
      <c r="B7">
        <v>251</v>
      </c>
      <c r="C7">
        <v>389</v>
      </c>
      <c r="D7">
        <v>476</v>
      </c>
      <c r="E7">
        <v>532</v>
      </c>
      <c r="F7">
        <v>585</v>
      </c>
      <c r="G7">
        <v>636</v>
      </c>
    </row>
    <row r="8" spans="1:7" x14ac:dyDescent="0.35">
      <c r="A8">
        <v>1350</v>
      </c>
      <c r="B8">
        <v>260</v>
      </c>
      <c r="C8">
        <v>402</v>
      </c>
      <c r="D8">
        <v>492</v>
      </c>
      <c r="E8">
        <v>550</v>
      </c>
      <c r="F8">
        <v>605</v>
      </c>
      <c r="G8">
        <v>658</v>
      </c>
    </row>
    <row r="9" spans="1:7" x14ac:dyDescent="0.35">
      <c r="A9">
        <v>1400</v>
      </c>
      <c r="B9">
        <v>269</v>
      </c>
      <c r="C9">
        <v>416</v>
      </c>
      <c r="D9">
        <v>509</v>
      </c>
      <c r="E9">
        <v>568</v>
      </c>
      <c r="F9">
        <v>625</v>
      </c>
      <c r="G9">
        <v>680</v>
      </c>
    </row>
    <row r="10" spans="1:7" x14ac:dyDescent="0.35">
      <c r="A10">
        <v>1450</v>
      </c>
      <c r="B10">
        <v>277</v>
      </c>
      <c r="C10">
        <v>429</v>
      </c>
      <c r="D10">
        <v>525</v>
      </c>
      <c r="E10">
        <v>587</v>
      </c>
      <c r="F10">
        <v>645</v>
      </c>
      <c r="G10">
        <v>701</v>
      </c>
    </row>
    <row r="11" spans="1:7" x14ac:dyDescent="0.35">
      <c r="A11">
        <v>1500</v>
      </c>
      <c r="B11">
        <v>286</v>
      </c>
      <c r="C11">
        <v>442</v>
      </c>
      <c r="D11">
        <v>541</v>
      </c>
      <c r="E11">
        <v>604</v>
      </c>
      <c r="F11">
        <v>665</v>
      </c>
      <c r="G11">
        <v>723</v>
      </c>
    </row>
    <row r="12" spans="1:7" x14ac:dyDescent="0.35">
      <c r="A12">
        <v>1550</v>
      </c>
      <c r="B12">
        <v>294</v>
      </c>
      <c r="C12">
        <v>455</v>
      </c>
      <c r="D12">
        <v>556</v>
      </c>
      <c r="E12">
        <v>622</v>
      </c>
      <c r="F12">
        <v>684</v>
      </c>
      <c r="G12">
        <v>743</v>
      </c>
    </row>
    <row r="13" spans="1:7" x14ac:dyDescent="0.35">
      <c r="A13">
        <v>1600</v>
      </c>
      <c r="B13">
        <v>302</v>
      </c>
      <c r="C13">
        <v>467</v>
      </c>
      <c r="D13">
        <v>572</v>
      </c>
      <c r="E13">
        <v>639</v>
      </c>
      <c r="F13">
        <v>703</v>
      </c>
      <c r="G13">
        <v>764</v>
      </c>
    </row>
    <row r="14" spans="1:7" x14ac:dyDescent="0.35">
      <c r="A14">
        <v>1650</v>
      </c>
      <c r="B14">
        <v>310</v>
      </c>
      <c r="C14">
        <v>480</v>
      </c>
      <c r="D14">
        <v>587</v>
      </c>
      <c r="E14">
        <v>656</v>
      </c>
      <c r="F14">
        <v>721</v>
      </c>
      <c r="G14">
        <v>784</v>
      </c>
    </row>
    <row r="15" spans="1:7" x14ac:dyDescent="0.35">
      <c r="A15">
        <v>1700</v>
      </c>
      <c r="B15">
        <v>319</v>
      </c>
      <c r="C15">
        <v>492</v>
      </c>
      <c r="D15">
        <v>602</v>
      </c>
      <c r="E15">
        <v>673</v>
      </c>
      <c r="F15">
        <v>740</v>
      </c>
      <c r="G15">
        <v>805</v>
      </c>
    </row>
    <row r="16" spans="1:7" x14ac:dyDescent="0.35">
      <c r="A16">
        <v>1750</v>
      </c>
      <c r="B16">
        <v>327</v>
      </c>
      <c r="C16">
        <v>505</v>
      </c>
      <c r="D16">
        <v>618</v>
      </c>
      <c r="E16">
        <v>690</v>
      </c>
      <c r="F16">
        <v>759</v>
      </c>
      <c r="G16">
        <v>825</v>
      </c>
    </row>
    <row r="17" spans="1:7" x14ac:dyDescent="0.35">
      <c r="A17">
        <v>1800</v>
      </c>
      <c r="B17">
        <v>335</v>
      </c>
      <c r="C17">
        <v>518</v>
      </c>
      <c r="D17">
        <v>634</v>
      </c>
      <c r="E17">
        <v>708</v>
      </c>
      <c r="F17">
        <v>778</v>
      </c>
      <c r="G17">
        <v>846</v>
      </c>
    </row>
    <row r="18" spans="1:7" x14ac:dyDescent="0.35">
      <c r="A18">
        <v>1850</v>
      </c>
      <c r="B18">
        <v>343</v>
      </c>
      <c r="C18">
        <v>530</v>
      </c>
      <c r="D18">
        <v>649</v>
      </c>
      <c r="E18">
        <v>725</v>
      </c>
      <c r="F18">
        <v>798</v>
      </c>
      <c r="G18">
        <v>867</v>
      </c>
    </row>
    <row r="19" spans="1:7" x14ac:dyDescent="0.35">
      <c r="A19">
        <v>1900</v>
      </c>
      <c r="B19">
        <v>352</v>
      </c>
      <c r="C19">
        <v>543</v>
      </c>
      <c r="D19">
        <v>665</v>
      </c>
      <c r="E19">
        <v>742</v>
      </c>
      <c r="F19">
        <v>817</v>
      </c>
      <c r="G19">
        <v>888</v>
      </c>
    </row>
    <row r="20" spans="1:7" x14ac:dyDescent="0.35">
      <c r="A20">
        <v>1950</v>
      </c>
      <c r="B20">
        <v>360</v>
      </c>
      <c r="C20">
        <v>556</v>
      </c>
      <c r="D20">
        <v>680</v>
      </c>
      <c r="E20">
        <v>760</v>
      </c>
      <c r="F20">
        <v>836</v>
      </c>
      <c r="G20">
        <v>908</v>
      </c>
    </row>
    <row r="21" spans="1:7" x14ac:dyDescent="0.35">
      <c r="A21">
        <v>2000</v>
      </c>
      <c r="B21">
        <v>368</v>
      </c>
      <c r="C21">
        <v>569</v>
      </c>
      <c r="D21">
        <v>696</v>
      </c>
      <c r="E21">
        <v>777</v>
      </c>
      <c r="F21">
        <v>855</v>
      </c>
      <c r="G21">
        <v>929</v>
      </c>
    </row>
    <row r="22" spans="1:7" x14ac:dyDescent="0.35">
      <c r="A22">
        <v>2050</v>
      </c>
      <c r="B22">
        <v>377</v>
      </c>
      <c r="C22">
        <v>581</v>
      </c>
      <c r="D22">
        <v>711</v>
      </c>
      <c r="E22">
        <v>794</v>
      </c>
      <c r="F22">
        <v>874</v>
      </c>
      <c r="G22">
        <v>950</v>
      </c>
    </row>
    <row r="23" spans="1:7" x14ac:dyDescent="0.35">
      <c r="A23">
        <v>2100</v>
      </c>
      <c r="B23">
        <v>385</v>
      </c>
      <c r="C23">
        <v>594</v>
      </c>
      <c r="D23">
        <v>727</v>
      </c>
      <c r="E23">
        <v>812</v>
      </c>
      <c r="F23">
        <v>893</v>
      </c>
      <c r="G23">
        <v>971</v>
      </c>
    </row>
    <row r="24" spans="1:7" x14ac:dyDescent="0.35">
      <c r="A24">
        <v>2150</v>
      </c>
      <c r="B24">
        <v>393</v>
      </c>
      <c r="C24">
        <v>607</v>
      </c>
      <c r="D24">
        <v>742</v>
      </c>
      <c r="E24">
        <v>829</v>
      </c>
      <c r="F24">
        <v>912</v>
      </c>
      <c r="G24">
        <v>991</v>
      </c>
    </row>
    <row r="25" spans="1:7" x14ac:dyDescent="0.35">
      <c r="A25">
        <v>2200</v>
      </c>
      <c r="B25">
        <v>401</v>
      </c>
      <c r="C25">
        <v>620</v>
      </c>
      <c r="D25">
        <v>758</v>
      </c>
      <c r="E25">
        <v>847</v>
      </c>
      <c r="F25">
        <v>931</v>
      </c>
      <c r="G25">
        <v>1012</v>
      </c>
    </row>
    <row r="26" spans="1:7" x14ac:dyDescent="0.35">
      <c r="A26">
        <v>2250</v>
      </c>
      <c r="B26">
        <v>410</v>
      </c>
      <c r="C26">
        <v>632</v>
      </c>
      <c r="D26">
        <v>773</v>
      </c>
      <c r="E26">
        <v>864</v>
      </c>
      <c r="F26">
        <v>950</v>
      </c>
      <c r="G26">
        <v>1033</v>
      </c>
    </row>
    <row r="27" spans="1:7" x14ac:dyDescent="0.35">
      <c r="A27">
        <v>2300</v>
      </c>
      <c r="B27">
        <v>418</v>
      </c>
      <c r="C27">
        <v>645</v>
      </c>
      <c r="D27">
        <v>789</v>
      </c>
      <c r="E27">
        <v>881</v>
      </c>
      <c r="F27">
        <v>969</v>
      </c>
      <c r="G27">
        <v>1054</v>
      </c>
    </row>
    <row r="28" spans="1:7" x14ac:dyDescent="0.35">
      <c r="A28">
        <v>2350</v>
      </c>
      <c r="B28">
        <v>426</v>
      </c>
      <c r="C28">
        <v>658</v>
      </c>
      <c r="D28">
        <v>804</v>
      </c>
      <c r="E28">
        <v>899</v>
      </c>
      <c r="F28">
        <v>988</v>
      </c>
      <c r="G28">
        <v>1074</v>
      </c>
    </row>
    <row r="29" spans="1:7" x14ac:dyDescent="0.35">
      <c r="A29">
        <v>2400</v>
      </c>
      <c r="B29">
        <v>435</v>
      </c>
      <c r="C29">
        <v>671</v>
      </c>
      <c r="D29">
        <v>820</v>
      </c>
      <c r="E29">
        <v>916</v>
      </c>
      <c r="F29">
        <v>1007</v>
      </c>
      <c r="G29">
        <v>1095</v>
      </c>
    </row>
    <row r="30" spans="1:7" x14ac:dyDescent="0.35">
      <c r="A30">
        <v>2450</v>
      </c>
      <c r="B30">
        <v>443</v>
      </c>
      <c r="C30">
        <v>683</v>
      </c>
      <c r="D30">
        <v>835</v>
      </c>
      <c r="E30">
        <v>933</v>
      </c>
      <c r="F30">
        <v>1026</v>
      </c>
      <c r="G30">
        <v>1116</v>
      </c>
    </row>
    <row r="31" spans="1:7" x14ac:dyDescent="0.35">
      <c r="A31">
        <v>2500</v>
      </c>
      <c r="B31">
        <v>451</v>
      </c>
      <c r="C31">
        <v>696</v>
      </c>
      <c r="D31">
        <v>851</v>
      </c>
      <c r="E31">
        <v>950</v>
      </c>
      <c r="F31">
        <v>1045</v>
      </c>
      <c r="G31">
        <v>1136</v>
      </c>
    </row>
    <row r="32" spans="1:7" x14ac:dyDescent="0.35">
      <c r="A32">
        <v>2550</v>
      </c>
      <c r="B32">
        <v>459</v>
      </c>
      <c r="C32">
        <v>709</v>
      </c>
      <c r="D32">
        <v>866</v>
      </c>
      <c r="E32">
        <v>968</v>
      </c>
      <c r="F32">
        <v>1064</v>
      </c>
      <c r="G32">
        <v>1157</v>
      </c>
    </row>
    <row r="33" spans="1:7" x14ac:dyDescent="0.35">
      <c r="A33">
        <v>2600</v>
      </c>
      <c r="B33">
        <v>468</v>
      </c>
      <c r="C33">
        <v>722</v>
      </c>
      <c r="D33">
        <v>882</v>
      </c>
      <c r="E33">
        <v>985</v>
      </c>
      <c r="F33">
        <v>1084</v>
      </c>
      <c r="G33">
        <v>1178</v>
      </c>
    </row>
    <row r="34" spans="1:7" x14ac:dyDescent="0.35">
      <c r="A34">
        <v>2650</v>
      </c>
      <c r="B34">
        <v>476</v>
      </c>
      <c r="C34">
        <v>734</v>
      </c>
      <c r="D34">
        <v>897</v>
      </c>
      <c r="E34">
        <v>1002</v>
      </c>
      <c r="F34">
        <v>1103</v>
      </c>
      <c r="G34">
        <v>1198</v>
      </c>
    </row>
    <row r="35" spans="1:7" x14ac:dyDescent="0.35">
      <c r="A35">
        <v>2700</v>
      </c>
      <c r="B35">
        <v>484</v>
      </c>
      <c r="C35">
        <v>747</v>
      </c>
      <c r="D35">
        <v>913</v>
      </c>
      <c r="E35">
        <v>1020</v>
      </c>
      <c r="F35">
        <v>1122</v>
      </c>
      <c r="G35">
        <v>1219</v>
      </c>
    </row>
    <row r="36" spans="1:7" x14ac:dyDescent="0.35">
      <c r="A36">
        <v>2750</v>
      </c>
      <c r="B36">
        <v>493</v>
      </c>
      <c r="C36">
        <v>760</v>
      </c>
      <c r="D36">
        <v>928</v>
      </c>
      <c r="E36">
        <v>1037</v>
      </c>
      <c r="F36">
        <v>1141</v>
      </c>
      <c r="G36">
        <v>1240</v>
      </c>
    </row>
    <row r="37" spans="1:7" x14ac:dyDescent="0.35">
      <c r="A37">
        <v>2800</v>
      </c>
      <c r="B37">
        <v>501</v>
      </c>
      <c r="C37">
        <v>772</v>
      </c>
      <c r="D37">
        <v>944</v>
      </c>
      <c r="E37">
        <v>1054</v>
      </c>
      <c r="F37">
        <v>1160</v>
      </c>
      <c r="G37">
        <v>1261</v>
      </c>
    </row>
    <row r="38" spans="1:7" x14ac:dyDescent="0.35">
      <c r="A38">
        <v>2850</v>
      </c>
      <c r="B38">
        <v>509</v>
      </c>
      <c r="C38">
        <v>785</v>
      </c>
      <c r="D38">
        <v>959</v>
      </c>
      <c r="E38">
        <v>1071</v>
      </c>
      <c r="F38">
        <v>1179</v>
      </c>
      <c r="G38">
        <v>1281</v>
      </c>
    </row>
    <row r="39" spans="1:7" x14ac:dyDescent="0.35">
      <c r="A39">
        <v>2900</v>
      </c>
      <c r="B39">
        <v>517</v>
      </c>
      <c r="C39">
        <v>797</v>
      </c>
      <c r="D39">
        <v>974</v>
      </c>
      <c r="E39">
        <v>1087</v>
      </c>
      <c r="F39">
        <v>1196</v>
      </c>
      <c r="G39">
        <v>1300</v>
      </c>
    </row>
    <row r="40" spans="1:7" x14ac:dyDescent="0.35">
      <c r="A40">
        <v>2950</v>
      </c>
      <c r="B40">
        <v>525</v>
      </c>
      <c r="C40">
        <v>809</v>
      </c>
      <c r="D40">
        <v>988</v>
      </c>
      <c r="E40">
        <v>1103</v>
      </c>
      <c r="F40">
        <v>1213</v>
      </c>
      <c r="G40">
        <v>1319</v>
      </c>
    </row>
    <row r="41" spans="1:7" x14ac:dyDescent="0.35">
      <c r="A41">
        <v>3000</v>
      </c>
      <c r="B41">
        <v>533</v>
      </c>
      <c r="C41">
        <v>821</v>
      </c>
      <c r="D41">
        <v>1002</v>
      </c>
      <c r="E41">
        <v>1119</v>
      </c>
      <c r="F41">
        <v>1231</v>
      </c>
      <c r="G41">
        <v>1338</v>
      </c>
    </row>
    <row r="42" spans="1:7" x14ac:dyDescent="0.35">
      <c r="A42">
        <v>3050</v>
      </c>
      <c r="B42">
        <v>541</v>
      </c>
      <c r="C42">
        <v>833</v>
      </c>
      <c r="D42">
        <v>1016</v>
      </c>
      <c r="E42">
        <v>1135</v>
      </c>
      <c r="F42">
        <v>1248</v>
      </c>
      <c r="G42">
        <v>1357</v>
      </c>
    </row>
    <row r="43" spans="1:7" x14ac:dyDescent="0.35">
      <c r="A43">
        <v>3100</v>
      </c>
      <c r="B43">
        <v>548</v>
      </c>
      <c r="C43">
        <v>844</v>
      </c>
      <c r="D43">
        <v>1030</v>
      </c>
      <c r="E43">
        <v>1150</v>
      </c>
      <c r="F43">
        <v>1266</v>
      </c>
      <c r="G43">
        <v>1376</v>
      </c>
    </row>
    <row r="44" spans="1:7" x14ac:dyDescent="0.35">
      <c r="A44">
        <v>3150</v>
      </c>
      <c r="B44">
        <v>556</v>
      </c>
      <c r="C44">
        <v>856</v>
      </c>
      <c r="D44">
        <v>1044</v>
      </c>
      <c r="E44">
        <v>1166</v>
      </c>
      <c r="F44">
        <v>1283</v>
      </c>
      <c r="G44">
        <v>1394</v>
      </c>
    </row>
    <row r="45" spans="1:7" x14ac:dyDescent="0.35">
      <c r="A45">
        <v>3200</v>
      </c>
      <c r="B45">
        <v>564</v>
      </c>
      <c r="C45">
        <v>868</v>
      </c>
      <c r="D45">
        <v>1058</v>
      </c>
      <c r="E45">
        <v>1182</v>
      </c>
      <c r="F45">
        <v>1300</v>
      </c>
      <c r="G45">
        <v>1413</v>
      </c>
    </row>
    <row r="46" spans="1:7" x14ac:dyDescent="0.35">
      <c r="A46">
        <v>3250</v>
      </c>
      <c r="B46">
        <v>572</v>
      </c>
      <c r="C46">
        <v>880</v>
      </c>
      <c r="D46">
        <v>1072</v>
      </c>
      <c r="E46">
        <v>1198</v>
      </c>
      <c r="F46">
        <v>1318</v>
      </c>
      <c r="G46">
        <v>1432</v>
      </c>
    </row>
    <row r="47" spans="1:7" x14ac:dyDescent="0.35">
      <c r="A47">
        <v>3300</v>
      </c>
      <c r="B47">
        <v>580</v>
      </c>
      <c r="C47">
        <v>892</v>
      </c>
      <c r="D47">
        <v>1086</v>
      </c>
      <c r="E47">
        <v>1214</v>
      </c>
      <c r="F47">
        <v>1335</v>
      </c>
      <c r="G47">
        <v>1451</v>
      </c>
    </row>
    <row r="48" spans="1:7" x14ac:dyDescent="0.35">
      <c r="A48">
        <v>3350</v>
      </c>
      <c r="B48">
        <v>588</v>
      </c>
      <c r="C48">
        <v>904</v>
      </c>
      <c r="D48">
        <v>1101</v>
      </c>
      <c r="E48">
        <v>1229</v>
      </c>
      <c r="F48">
        <v>1352</v>
      </c>
      <c r="G48">
        <v>1470</v>
      </c>
    </row>
    <row r="49" spans="1:7" x14ac:dyDescent="0.35">
      <c r="A49">
        <v>3400</v>
      </c>
      <c r="B49">
        <v>596</v>
      </c>
      <c r="C49">
        <v>915</v>
      </c>
      <c r="D49">
        <v>1115</v>
      </c>
      <c r="E49">
        <v>1245</v>
      </c>
      <c r="F49">
        <v>1370</v>
      </c>
      <c r="G49">
        <v>1489</v>
      </c>
    </row>
    <row r="50" spans="1:7" x14ac:dyDescent="0.35">
      <c r="A50">
        <v>3450</v>
      </c>
      <c r="B50">
        <v>604</v>
      </c>
      <c r="C50">
        <v>928</v>
      </c>
      <c r="D50">
        <v>1129</v>
      </c>
      <c r="E50">
        <v>1261</v>
      </c>
      <c r="F50">
        <v>1388</v>
      </c>
      <c r="G50">
        <v>1508</v>
      </c>
    </row>
    <row r="51" spans="1:7" x14ac:dyDescent="0.35">
      <c r="A51">
        <v>3500</v>
      </c>
      <c r="B51">
        <v>612</v>
      </c>
      <c r="C51">
        <v>940</v>
      </c>
      <c r="D51">
        <v>1144</v>
      </c>
      <c r="E51">
        <v>1278</v>
      </c>
      <c r="F51">
        <v>1406</v>
      </c>
      <c r="G51">
        <v>1529</v>
      </c>
    </row>
    <row r="52" spans="1:7" x14ac:dyDescent="0.35">
      <c r="A52">
        <v>3550</v>
      </c>
      <c r="B52">
        <v>620</v>
      </c>
      <c r="C52">
        <v>953</v>
      </c>
      <c r="D52">
        <v>1160</v>
      </c>
      <c r="E52">
        <v>1295</v>
      </c>
      <c r="F52">
        <v>1425</v>
      </c>
      <c r="G52">
        <v>1549</v>
      </c>
    </row>
    <row r="53" spans="1:7" x14ac:dyDescent="0.35">
      <c r="A53">
        <v>3600</v>
      </c>
      <c r="B53">
        <v>628</v>
      </c>
      <c r="C53">
        <v>965</v>
      </c>
      <c r="D53">
        <v>1175</v>
      </c>
      <c r="E53">
        <v>1312</v>
      </c>
      <c r="F53">
        <v>1444</v>
      </c>
      <c r="G53">
        <v>1569</v>
      </c>
    </row>
    <row r="54" spans="1:7" x14ac:dyDescent="0.35">
      <c r="A54">
        <v>3650</v>
      </c>
      <c r="B54">
        <v>636</v>
      </c>
      <c r="C54">
        <v>977</v>
      </c>
      <c r="D54">
        <v>1189</v>
      </c>
      <c r="E54">
        <v>1328</v>
      </c>
      <c r="F54">
        <v>1460</v>
      </c>
      <c r="G54">
        <v>1587</v>
      </c>
    </row>
    <row r="55" spans="1:7" x14ac:dyDescent="0.35">
      <c r="A55">
        <v>3700</v>
      </c>
      <c r="B55">
        <v>643</v>
      </c>
      <c r="C55">
        <v>987</v>
      </c>
      <c r="D55">
        <v>1202</v>
      </c>
      <c r="E55">
        <v>1342</v>
      </c>
      <c r="F55">
        <v>1477</v>
      </c>
      <c r="G55">
        <v>1605</v>
      </c>
    </row>
    <row r="56" spans="1:7" x14ac:dyDescent="0.35">
      <c r="A56">
        <v>3750</v>
      </c>
      <c r="B56">
        <v>650</v>
      </c>
      <c r="C56">
        <v>998</v>
      </c>
      <c r="D56">
        <v>1215</v>
      </c>
      <c r="E56">
        <v>1357</v>
      </c>
      <c r="F56">
        <v>1493</v>
      </c>
      <c r="G56">
        <v>1622</v>
      </c>
    </row>
    <row r="57" spans="1:7" x14ac:dyDescent="0.35">
      <c r="A57">
        <v>3800</v>
      </c>
      <c r="B57">
        <v>657</v>
      </c>
      <c r="C57">
        <v>1009</v>
      </c>
      <c r="D57">
        <v>1228</v>
      </c>
      <c r="E57">
        <v>1372</v>
      </c>
      <c r="F57">
        <v>1509</v>
      </c>
      <c r="G57">
        <v>1640</v>
      </c>
    </row>
    <row r="58" spans="1:7" x14ac:dyDescent="0.35">
      <c r="A58">
        <v>3850</v>
      </c>
      <c r="B58">
        <v>666</v>
      </c>
      <c r="C58">
        <v>1023</v>
      </c>
      <c r="D58">
        <v>1245</v>
      </c>
      <c r="E58">
        <v>1390</v>
      </c>
      <c r="F58">
        <v>1529</v>
      </c>
      <c r="G58">
        <v>1662</v>
      </c>
    </row>
    <row r="59" spans="1:7" x14ac:dyDescent="0.35">
      <c r="A59">
        <v>3900</v>
      </c>
      <c r="B59">
        <v>671</v>
      </c>
      <c r="C59">
        <v>1031</v>
      </c>
      <c r="D59">
        <v>1254</v>
      </c>
      <c r="E59">
        <v>1401</v>
      </c>
      <c r="F59">
        <v>1541</v>
      </c>
      <c r="G59">
        <v>1675</v>
      </c>
    </row>
    <row r="60" spans="1:7" x14ac:dyDescent="0.35">
      <c r="A60">
        <v>3950</v>
      </c>
      <c r="B60">
        <v>678</v>
      </c>
      <c r="C60">
        <v>1042</v>
      </c>
      <c r="D60">
        <v>1267</v>
      </c>
      <c r="E60">
        <v>1416</v>
      </c>
      <c r="F60">
        <v>1557</v>
      </c>
      <c r="G60">
        <v>1693</v>
      </c>
    </row>
    <row r="61" spans="1:7" x14ac:dyDescent="0.35">
      <c r="A61">
        <v>4000</v>
      </c>
      <c r="B61">
        <v>685</v>
      </c>
      <c r="C61">
        <v>1053</v>
      </c>
      <c r="D61">
        <v>1280</v>
      </c>
      <c r="E61">
        <v>1430</v>
      </c>
      <c r="F61">
        <v>1573</v>
      </c>
      <c r="G61">
        <v>1710</v>
      </c>
    </row>
    <row r="62" spans="1:7" x14ac:dyDescent="0.35">
      <c r="A62">
        <v>4050</v>
      </c>
      <c r="B62">
        <v>692</v>
      </c>
      <c r="C62">
        <v>1063</v>
      </c>
      <c r="D62">
        <v>1294</v>
      </c>
      <c r="E62">
        <v>1445</v>
      </c>
      <c r="F62">
        <v>1589</v>
      </c>
      <c r="G62">
        <v>1728</v>
      </c>
    </row>
    <row r="63" spans="1:7" x14ac:dyDescent="0.35">
      <c r="A63">
        <v>4100</v>
      </c>
      <c r="B63">
        <v>699</v>
      </c>
      <c r="C63">
        <v>1074</v>
      </c>
      <c r="D63">
        <v>1306</v>
      </c>
      <c r="E63">
        <v>1459</v>
      </c>
      <c r="F63">
        <v>1605</v>
      </c>
      <c r="G63">
        <v>1744</v>
      </c>
    </row>
    <row r="64" spans="1:7" x14ac:dyDescent="0.35">
      <c r="A64">
        <v>4150</v>
      </c>
      <c r="B64">
        <v>706</v>
      </c>
      <c r="C64">
        <v>1084</v>
      </c>
      <c r="D64">
        <v>1319</v>
      </c>
      <c r="E64">
        <v>1473</v>
      </c>
      <c r="F64">
        <v>1620</v>
      </c>
      <c r="G64">
        <v>1761</v>
      </c>
    </row>
    <row r="65" spans="1:7" x14ac:dyDescent="0.35">
      <c r="A65">
        <v>4200</v>
      </c>
      <c r="B65">
        <v>713</v>
      </c>
      <c r="C65">
        <v>1095</v>
      </c>
      <c r="D65">
        <v>1331</v>
      </c>
      <c r="E65">
        <v>1487</v>
      </c>
      <c r="F65">
        <v>1635</v>
      </c>
      <c r="G65">
        <v>1778</v>
      </c>
    </row>
    <row r="66" spans="1:7" x14ac:dyDescent="0.35">
      <c r="A66">
        <v>4250</v>
      </c>
      <c r="B66">
        <v>720</v>
      </c>
      <c r="C66">
        <v>1105</v>
      </c>
      <c r="D66">
        <v>1344</v>
      </c>
      <c r="E66">
        <v>1501</v>
      </c>
      <c r="F66">
        <v>1651</v>
      </c>
      <c r="G66">
        <v>1794</v>
      </c>
    </row>
    <row r="67" spans="1:7" x14ac:dyDescent="0.35">
      <c r="A67">
        <v>4300</v>
      </c>
      <c r="B67">
        <v>727</v>
      </c>
      <c r="C67">
        <v>1115</v>
      </c>
      <c r="D67">
        <v>1356</v>
      </c>
      <c r="E67">
        <v>1515</v>
      </c>
      <c r="F67">
        <v>1666</v>
      </c>
      <c r="G67">
        <v>1811</v>
      </c>
    </row>
    <row r="68" spans="1:7" x14ac:dyDescent="0.35">
      <c r="A68">
        <v>4350</v>
      </c>
      <c r="B68">
        <v>734</v>
      </c>
      <c r="C68">
        <v>1126</v>
      </c>
      <c r="D68">
        <v>1368</v>
      </c>
      <c r="E68">
        <v>1529</v>
      </c>
      <c r="F68">
        <v>1681</v>
      </c>
      <c r="G68">
        <v>1828</v>
      </c>
    </row>
    <row r="69" spans="1:7" x14ac:dyDescent="0.35">
      <c r="A69">
        <v>4400</v>
      </c>
      <c r="B69">
        <v>741</v>
      </c>
      <c r="C69">
        <v>1136</v>
      </c>
      <c r="D69">
        <v>1381</v>
      </c>
      <c r="E69">
        <v>1542</v>
      </c>
      <c r="F69">
        <v>1697</v>
      </c>
      <c r="G69">
        <v>1844</v>
      </c>
    </row>
    <row r="70" spans="1:7" x14ac:dyDescent="0.35">
      <c r="A70">
        <v>4450</v>
      </c>
      <c r="B70">
        <v>747</v>
      </c>
      <c r="C70">
        <v>1147</v>
      </c>
      <c r="D70">
        <v>1393</v>
      </c>
      <c r="E70">
        <v>1556</v>
      </c>
      <c r="F70">
        <v>1712</v>
      </c>
      <c r="G70">
        <v>1861</v>
      </c>
    </row>
    <row r="71" spans="1:7" x14ac:dyDescent="0.35">
      <c r="A71">
        <v>4500</v>
      </c>
      <c r="B71">
        <v>754</v>
      </c>
      <c r="C71">
        <v>1157</v>
      </c>
      <c r="D71">
        <v>1406</v>
      </c>
      <c r="E71">
        <v>1570</v>
      </c>
      <c r="F71">
        <v>1727</v>
      </c>
      <c r="G71">
        <v>1878</v>
      </c>
    </row>
    <row r="72" spans="1:7" x14ac:dyDescent="0.35">
      <c r="A72">
        <v>4550</v>
      </c>
      <c r="B72">
        <v>761</v>
      </c>
      <c r="C72">
        <v>1167</v>
      </c>
      <c r="D72">
        <v>1418</v>
      </c>
      <c r="E72">
        <v>1584</v>
      </c>
      <c r="F72">
        <v>1743</v>
      </c>
      <c r="G72">
        <v>1894</v>
      </c>
    </row>
    <row r="73" spans="1:7" x14ac:dyDescent="0.35">
      <c r="A73">
        <v>4600</v>
      </c>
      <c r="B73">
        <v>768</v>
      </c>
      <c r="C73">
        <v>1178</v>
      </c>
      <c r="D73">
        <v>1431</v>
      </c>
      <c r="E73">
        <v>1598</v>
      </c>
      <c r="F73">
        <v>1758</v>
      </c>
      <c r="G73">
        <v>1911</v>
      </c>
    </row>
    <row r="74" spans="1:7" x14ac:dyDescent="0.35">
      <c r="A74">
        <v>4650</v>
      </c>
      <c r="B74">
        <v>775</v>
      </c>
      <c r="C74">
        <v>1188</v>
      </c>
      <c r="D74">
        <v>1443</v>
      </c>
      <c r="E74">
        <v>1612</v>
      </c>
      <c r="F74">
        <v>1773</v>
      </c>
      <c r="G74">
        <v>1928</v>
      </c>
    </row>
    <row r="75" spans="1:7" x14ac:dyDescent="0.35">
      <c r="A75">
        <v>4700</v>
      </c>
      <c r="B75">
        <v>782</v>
      </c>
      <c r="C75">
        <v>1199</v>
      </c>
      <c r="D75">
        <v>1456</v>
      </c>
      <c r="E75">
        <v>1626</v>
      </c>
      <c r="F75">
        <v>1789</v>
      </c>
      <c r="G75">
        <v>1944</v>
      </c>
    </row>
    <row r="76" spans="1:7" x14ac:dyDescent="0.35">
      <c r="A76">
        <v>4750</v>
      </c>
      <c r="B76">
        <v>788</v>
      </c>
      <c r="C76">
        <v>1209</v>
      </c>
      <c r="D76">
        <v>1467</v>
      </c>
      <c r="E76">
        <v>1639</v>
      </c>
      <c r="F76">
        <v>1803</v>
      </c>
      <c r="G76">
        <v>1960</v>
      </c>
    </row>
    <row r="77" spans="1:7" x14ac:dyDescent="0.35">
      <c r="A77">
        <v>4800</v>
      </c>
      <c r="B77">
        <v>795</v>
      </c>
      <c r="C77">
        <v>1218</v>
      </c>
      <c r="D77">
        <v>1478</v>
      </c>
      <c r="E77">
        <v>1651</v>
      </c>
      <c r="F77">
        <v>1817</v>
      </c>
      <c r="G77">
        <v>1975</v>
      </c>
    </row>
    <row r="78" spans="1:7" x14ac:dyDescent="0.35">
      <c r="A78">
        <v>4850</v>
      </c>
      <c r="B78">
        <v>801</v>
      </c>
      <c r="C78">
        <v>1227</v>
      </c>
      <c r="D78">
        <v>1489</v>
      </c>
      <c r="E78">
        <v>1664</v>
      </c>
      <c r="F78">
        <v>1830</v>
      </c>
      <c r="G78">
        <v>1989</v>
      </c>
    </row>
    <row r="79" spans="1:7" x14ac:dyDescent="0.35">
      <c r="A79">
        <v>4900</v>
      </c>
      <c r="B79">
        <v>808</v>
      </c>
      <c r="C79">
        <v>1237</v>
      </c>
      <c r="D79">
        <v>1500</v>
      </c>
      <c r="E79">
        <v>1676</v>
      </c>
      <c r="F79">
        <v>1844</v>
      </c>
      <c r="G79">
        <v>2004</v>
      </c>
    </row>
    <row r="80" spans="1:7" x14ac:dyDescent="0.35">
      <c r="A80">
        <v>4950</v>
      </c>
      <c r="B80">
        <v>814</v>
      </c>
      <c r="C80">
        <v>1246</v>
      </c>
      <c r="D80">
        <v>1511</v>
      </c>
      <c r="E80">
        <v>1688</v>
      </c>
      <c r="F80">
        <v>1857</v>
      </c>
      <c r="G80">
        <v>2019</v>
      </c>
    </row>
    <row r="81" spans="1:7" x14ac:dyDescent="0.35">
      <c r="A81">
        <v>5000</v>
      </c>
      <c r="B81">
        <v>820</v>
      </c>
      <c r="C81">
        <v>1256</v>
      </c>
      <c r="D81">
        <v>1523</v>
      </c>
      <c r="E81">
        <v>1701</v>
      </c>
      <c r="F81">
        <v>1871</v>
      </c>
      <c r="G81">
        <v>2033</v>
      </c>
    </row>
    <row r="82" spans="1:7" x14ac:dyDescent="0.35">
      <c r="A82">
        <v>5050</v>
      </c>
      <c r="B82">
        <v>827</v>
      </c>
      <c r="C82">
        <v>1265</v>
      </c>
      <c r="D82">
        <v>1534</v>
      </c>
      <c r="E82">
        <v>1713</v>
      </c>
      <c r="F82">
        <v>1884</v>
      </c>
      <c r="G82">
        <v>2048</v>
      </c>
    </row>
    <row r="83" spans="1:7" x14ac:dyDescent="0.35">
      <c r="A83">
        <v>5100</v>
      </c>
      <c r="B83">
        <v>833</v>
      </c>
      <c r="C83">
        <v>1274</v>
      </c>
      <c r="D83">
        <v>1545</v>
      </c>
      <c r="E83">
        <v>1725</v>
      </c>
      <c r="F83">
        <v>1898</v>
      </c>
      <c r="G83">
        <v>2063</v>
      </c>
    </row>
    <row r="84" spans="1:7" x14ac:dyDescent="0.35">
      <c r="A84">
        <v>5150</v>
      </c>
      <c r="B84">
        <v>840</v>
      </c>
      <c r="C84">
        <v>1284</v>
      </c>
      <c r="D84">
        <v>1556</v>
      </c>
      <c r="E84">
        <v>1738</v>
      </c>
      <c r="F84">
        <v>1911</v>
      </c>
      <c r="G84">
        <v>2078</v>
      </c>
    </row>
    <row r="85" spans="1:7" x14ac:dyDescent="0.35">
      <c r="A85">
        <v>5200</v>
      </c>
      <c r="B85">
        <v>846</v>
      </c>
      <c r="C85">
        <v>1293</v>
      </c>
      <c r="D85">
        <v>1567</v>
      </c>
      <c r="E85">
        <v>1750</v>
      </c>
      <c r="F85">
        <v>1925</v>
      </c>
      <c r="G85">
        <v>2092</v>
      </c>
    </row>
    <row r="86" spans="1:7" x14ac:dyDescent="0.35">
      <c r="A86">
        <v>5250</v>
      </c>
      <c r="B86">
        <v>852</v>
      </c>
      <c r="C86">
        <v>1303</v>
      </c>
      <c r="D86">
        <v>1578</v>
      </c>
      <c r="E86">
        <v>1762</v>
      </c>
      <c r="F86">
        <v>1938</v>
      </c>
      <c r="G86">
        <v>2107</v>
      </c>
    </row>
    <row r="87" spans="1:7" x14ac:dyDescent="0.35">
      <c r="A87">
        <v>5300</v>
      </c>
      <c r="B87">
        <v>859</v>
      </c>
      <c r="C87">
        <v>1312</v>
      </c>
      <c r="D87">
        <v>1589</v>
      </c>
      <c r="E87">
        <v>1774</v>
      </c>
      <c r="F87">
        <v>1952</v>
      </c>
      <c r="G87">
        <v>2122</v>
      </c>
    </row>
    <row r="88" spans="1:7" x14ac:dyDescent="0.35">
      <c r="A88">
        <v>5350</v>
      </c>
      <c r="B88">
        <v>865</v>
      </c>
      <c r="C88">
        <v>1322</v>
      </c>
      <c r="D88">
        <v>1600</v>
      </c>
      <c r="E88">
        <v>1787</v>
      </c>
      <c r="F88">
        <v>1965</v>
      </c>
      <c r="G88">
        <v>2136</v>
      </c>
    </row>
    <row r="89" spans="1:7" x14ac:dyDescent="0.35">
      <c r="A89">
        <v>5400</v>
      </c>
      <c r="B89">
        <v>871</v>
      </c>
      <c r="C89">
        <v>1330</v>
      </c>
      <c r="D89">
        <v>1610</v>
      </c>
      <c r="E89">
        <v>1798</v>
      </c>
      <c r="F89">
        <v>1978</v>
      </c>
      <c r="G89">
        <v>2150</v>
      </c>
    </row>
    <row r="90" spans="1:7" x14ac:dyDescent="0.35">
      <c r="A90">
        <v>5450</v>
      </c>
      <c r="B90">
        <v>875</v>
      </c>
      <c r="C90">
        <v>1337</v>
      </c>
      <c r="D90">
        <v>1617</v>
      </c>
      <c r="E90">
        <v>1806</v>
      </c>
      <c r="F90">
        <v>1987</v>
      </c>
      <c r="G90">
        <v>2160</v>
      </c>
    </row>
    <row r="91" spans="1:7" x14ac:dyDescent="0.35">
      <c r="A91">
        <v>5500</v>
      </c>
      <c r="B91">
        <v>879</v>
      </c>
      <c r="C91">
        <v>1343</v>
      </c>
      <c r="D91">
        <v>1624</v>
      </c>
      <c r="E91">
        <v>1814</v>
      </c>
      <c r="F91">
        <v>1996</v>
      </c>
      <c r="G91">
        <v>2169</v>
      </c>
    </row>
    <row r="92" spans="1:7" x14ac:dyDescent="0.35">
      <c r="A92">
        <v>5550</v>
      </c>
      <c r="B92">
        <v>883</v>
      </c>
      <c r="C92">
        <v>1349</v>
      </c>
      <c r="D92">
        <v>1631</v>
      </c>
      <c r="E92">
        <v>1822</v>
      </c>
      <c r="F92">
        <v>2005</v>
      </c>
      <c r="G92">
        <v>2179</v>
      </c>
    </row>
    <row r="93" spans="1:7" x14ac:dyDescent="0.35">
      <c r="A93">
        <v>5600</v>
      </c>
      <c r="B93">
        <v>887</v>
      </c>
      <c r="C93">
        <v>1355</v>
      </c>
      <c r="D93">
        <v>1639</v>
      </c>
      <c r="E93">
        <v>1830</v>
      </c>
      <c r="F93">
        <v>2013</v>
      </c>
      <c r="G93">
        <v>2189</v>
      </c>
    </row>
    <row r="94" spans="1:7" x14ac:dyDescent="0.35">
      <c r="A94">
        <v>5650</v>
      </c>
      <c r="B94">
        <v>891</v>
      </c>
      <c r="C94">
        <v>1361</v>
      </c>
      <c r="D94">
        <v>1646</v>
      </c>
      <c r="E94">
        <v>1838</v>
      </c>
      <c r="F94">
        <v>2022</v>
      </c>
      <c r="G94">
        <v>2198</v>
      </c>
    </row>
    <row r="95" spans="1:7" x14ac:dyDescent="0.35">
      <c r="A95">
        <v>5700</v>
      </c>
      <c r="B95">
        <v>896</v>
      </c>
      <c r="C95">
        <v>1367</v>
      </c>
      <c r="D95">
        <v>1653</v>
      </c>
      <c r="E95">
        <v>1846</v>
      </c>
      <c r="F95">
        <v>2031</v>
      </c>
      <c r="G95">
        <v>2208</v>
      </c>
    </row>
    <row r="96" spans="1:7" x14ac:dyDescent="0.35">
      <c r="A96">
        <v>5750</v>
      </c>
      <c r="B96">
        <v>900</v>
      </c>
      <c r="C96">
        <v>1373</v>
      </c>
      <c r="D96">
        <v>1660</v>
      </c>
      <c r="E96">
        <v>1854</v>
      </c>
      <c r="F96">
        <v>2040</v>
      </c>
      <c r="G96">
        <v>2217</v>
      </c>
    </row>
    <row r="97" spans="1:7" x14ac:dyDescent="0.35">
      <c r="A97">
        <v>5800</v>
      </c>
      <c r="B97">
        <v>904</v>
      </c>
      <c r="C97">
        <v>1379</v>
      </c>
      <c r="D97">
        <v>1667</v>
      </c>
      <c r="E97">
        <v>1862</v>
      </c>
      <c r="F97">
        <v>2049</v>
      </c>
      <c r="G97">
        <v>2227</v>
      </c>
    </row>
    <row r="98" spans="1:7" x14ac:dyDescent="0.35">
      <c r="A98">
        <v>5850</v>
      </c>
      <c r="B98">
        <v>908</v>
      </c>
      <c r="C98">
        <v>1385</v>
      </c>
      <c r="D98">
        <v>1674</v>
      </c>
      <c r="E98">
        <v>1870</v>
      </c>
      <c r="F98">
        <v>2057</v>
      </c>
      <c r="G98">
        <v>2236</v>
      </c>
    </row>
    <row r="99" spans="1:7" x14ac:dyDescent="0.35">
      <c r="A99">
        <v>5900</v>
      </c>
      <c r="B99">
        <v>912</v>
      </c>
      <c r="C99">
        <v>1391</v>
      </c>
      <c r="D99">
        <v>1682</v>
      </c>
      <c r="E99">
        <v>1878</v>
      </c>
      <c r="F99">
        <v>2066</v>
      </c>
      <c r="G99">
        <v>2246</v>
      </c>
    </row>
    <row r="100" spans="1:7" x14ac:dyDescent="0.35">
      <c r="A100">
        <v>5950</v>
      </c>
      <c r="B100">
        <v>916</v>
      </c>
      <c r="C100">
        <v>1397</v>
      </c>
      <c r="D100">
        <v>1689</v>
      </c>
      <c r="E100">
        <v>1886</v>
      </c>
      <c r="F100">
        <v>2075</v>
      </c>
      <c r="G100">
        <v>2256</v>
      </c>
    </row>
    <row r="101" spans="1:7" x14ac:dyDescent="0.35">
      <c r="A101">
        <v>6000</v>
      </c>
      <c r="B101">
        <v>920</v>
      </c>
      <c r="C101">
        <v>1404</v>
      </c>
      <c r="D101">
        <v>1696</v>
      </c>
      <c r="E101">
        <v>1894</v>
      </c>
      <c r="F101">
        <v>2084</v>
      </c>
      <c r="G101">
        <v>2265</v>
      </c>
    </row>
    <row r="102" spans="1:7" x14ac:dyDescent="0.35">
      <c r="A102">
        <v>6050</v>
      </c>
      <c r="B102">
        <v>924</v>
      </c>
      <c r="C102">
        <v>1410</v>
      </c>
      <c r="D102">
        <v>1703</v>
      </c>
      <c r="E102">
        <v>1902</v>
      </c>
      <c r="F102">
        <v>2093</v>
      </c>
      <c r="G102">
        <v>2275</v>
      </c>
    </row>
    <row r="103" spans="1:7" x14ac:dyDescent="0.35">
      <c r="A103">
        <v>6100</v>
      </c>
      <c r="B103">
        <v>928</v>
      </c>
      <c r="C103">
        <v>1416</v>
      </c>
      <c r="D103">
        <v>1710</v>
      </c>
      <c r="E103">
        <v>1910</v>
      </c>
      <c r="F103">
        <v>2101</v>
      </c>
      <c r="G103">
        <v>2284</v>
      </c>
    </row>
    <row r="104" spans="1:7" x14ac:dyDescent="0.35">
      <c r="A104">
        <v>6150</v>
      </c>
      <c r="B104">
        <v>932</v>
      </c>
      <c r="C104">
        <v>1422</v>
      </c>
      <c r="D104">
        <v>1717</v>
      </c>
      <c r="E104">
        <v>1918</v>
      </c>
      <c r="F104">
        <v>2110</v>
      </c>
      <c r="G104">
        <v>2294</v>
      </c>
    </row>
    <row r="105" spans="1:7" x14ac:dyDescent="0.35">
      <c r="A105">
        <v>6200</v>
      </c>
      <c r="B105">
        <v>937</v>
      </c>
      <c r="C105">
        <v>1428</v>
      </c>
      <c r="D105">
        <v>1725</v>
      </c>
      <c r="E105">
        <v>1926</v>
      </c>
      <c r="F105">
        <v>2119</v>
      </c>
      <c r="G105">
        <v>2303</v>
      </c>
    </row>
    <row r="106" spans="1:7" x14ac:dyDescent="0.35">
      <c r="A106">
        <v>6250</v>
      </c>
      <c r="B106">
        <v>941</v>
      </c>
      <c r="C106">
        <v>1434</v>
      </c>
      <c r="D106">
        <v>1732</v>
      </c>
      <c r="E106">
        <v>1934</v>
      </c>
      <c r="F106">
        <v>2128</v>
      </c>
      <c r="G106">
        <v>2313</v>
      </c>
    </row>
    <row r="107" spans="1:7" x14ac:dyDescent="0.35">
      <c r="A107">
        <v>6300</v>
      </c>
      <c r="B107">
        <v>945</v>
      </c>
      <c r="C107">
        <v>1440</v>
      </c>
      <c r="D107">
        <v>1739</v>
      </c>
      <c r="E107">
        <v>1942</v>
      </c>
      <c r="F107">
        <v>2136</v>
      </c>
      <c r="G107">
        <v>2322</v>
      </c>
    </row>
    <row r="108" spans="1:7" x14ac:dyDescent="0.35">
      <c r="A108">
        <v>6350</v>
      </c>
      <c r="B108">
        <v>949</v>
      </c>
      <c r="C108">
        <v>1446</v>
      </c>
      <c r="D108">
        <v>1746</v>
      </c>
      <c r="E108">
        <v>1950</v>
      </c>
      <c r="F108">
        <v>2145</v>
      </c>
      <c r="G108">
        <v>2332</v>
      </c>
    </row>
    <row r="109" spans="1:7" x14ac:dyDescent="0.35">
      <c r="A109">
        <v>6400</v>
      </c>
      <c r="B109">
        <v>953</v>
      </c>
      <c r="C109">
        <v>1452</v>
      </c>
      <c r="D109">
        <v>1753</v>
      </c>
      <c r="E109">
        <v>1958</v>
      </c>
      <c r="F109">
        <v>2154</v>
      </c>
      <c r="G109">
        <v>2341</v>
      </c>
    </row>
    <row r="110" spans="1:7" x14ac:dyDescent="0.35">
      <c r="A110">
        <v>6450</v>
      </c>
      <c r="B110">
        <v>957</v>
      </c>
      <c r="C110">
        <v>1458</v>
      </c>
      <c r="D110">
        <v>1760</v>
      </c>
      <c r="E110">
        <v>1966</v>
      </c>
      <c r="F110">
        <v>2162</v>
      </c>
      <c r="G110">
        <v>2351</v>
      </c>
    </row>
    <row r="111" spans="1:7" x14ac:dyDescent="0.35">
      <c r="A111">
        <v>6500</v>
      </c>
      <c r="B111">
        <v>961</v>
      </c>
      <c r="C111">
        <v>1464</v>
      </c>
      <c r="D111">
        <v>1767</v>
      </c>
      <c r="E111">
        <v>1974</v>
      </c>
      <c r="F111">
        <v>2171</v>
      </c>
      <c r="G111">
        <v>2360</v>
      </c>
    </row>
    <row r="112" spans="1:7" x14ac:dyDescent="0.35">
      <c r="A112">
        <v>6550</v>
      </c>
      <c r="B112">
        <v>965</v>
      </c>
      <c r="C112">
        <v>1470</v>
      </c>
      <c r="D112">
        <v>1774</v>
      </c>
      <c r="E112">
        <v>1982</v>
      </c>
      <c r="F112">
        <v>2180</v>
      </c>
      <c r="G112">
        <v>2370</v>
      </c>
    </row>
    <row r="113" spans="1:7" x14ac:dyDescent="0.35">
      <c r="A113">
        <v>6600</v>
      </c>
      <c r="B113">
        <v>969</v>
      </c>
      <c r="C113">
        <v>1476</v>
      </c>
      <c r="D113">
        <v>1782</v>
      </c>
      <c r="E113">
        <v>1990</v>
      </c>
      <c r="F113">
        <v>2189</v>
      </c>
      <c r="G113">
        <v>2379</v>
      </c>
    </row>
    <row r="114" spans="1:7" x14ac:dyDescent="0.35">
      <c r="A114">
        <v>6650</v>
      </c>
      <c r="B114">
        <v>973</v>
      </c>
      <c r="C114">
        <v>1482</v>
      </c>
      <c r="D114">
        <v>1789</v>
      </c>
      <c r="E114">
        <v>1998</v>
      </c>
      <c r="F114">
        <v>2198</v>
      </c>
      <c r="G114">
        <v>2389</v>
      </c>
    </row>
    <row r="115" spans="1:7" x14ac:dyDescent="0.35">
      <c r="A115">
        <v>6700</v>
      </c>
      <c r="B115">
        <v>977</v>
      </c>
      <c r="C115">
        <v>1488</v>
      </c>
      <c r="D115">
        <v>1796</v>
      </c>
      <c r="E115">
        <v>2006</v>
      </c>
      <c r="F115">
        <v>2207</v>
      </c>
      <c r="G115">
        <v>2399</v>
      </c>
    </row>
    <row r="116" spans="1:7" x14ac:dyDescent="0.35">
      <c r="A116">
        <v>6750</v>
      </c>
      <c r="B116">
        <v>981</v>
      </c>
      <c r="C116">
        <v>1494</v>
      </c>
      <c r="D116">
        <v>1803</v>
      </c>
      <c r="E116">
        <v>2014</v>
      </c>
      <c r="F116">
        <v>2216</v>
      </c>
      <c r="G116">
        <v>2408</v>
      </c>
    </row>
    <row r="117" spans="1:7" x14ac:dyDescent="0.35">
      <c r="A117">
        <v>6800</v>
      </c>
      <c r="B117">
        <v>985</v>
      </c>
      <c r="C117">
        <v>1500</v>
      </c>
      <c r="D117">
        <v>1810</v>
      </c>
      <c r="E117">
        <v>2022</v>
      </c>
      <c r="F117">
        <v>2225</v>
      </c>
      <c r="G117">
        <v>2418</v>
      </c>
    </row>
    <row r="118" spans="1:7" x14ac:dyDescent="0.35">
      <c r="A118">
        <v>6850</v>
      </c>
      <c r="B118">
        <v>989</v>
      </c>
      <c r="C118">
        <v>1506</v>
      </c>
      <c r="D118">
        <v>1818</v>
      </c>
      <c r="E118">
        <v>2030</v>
      </c>
      <c r="F118">
        <v>2233</v>
      </c>
      <c r="G118">
        <v>2428</v>
      </c>
    </row>
    <row r="119" spans="1:7" x14ac:dyDescent="0.35">
      <c r="A119">
        <v>6900</v>
      </c>
      <c r="B119">
        <v>993</v>
      </c>
      <c r="C119">
        <v>1512</v>
      </c>
      <c r="D119">
        <v>1825</v>
      </c>
      <c r="E119">
        <v>2038</v>
      </c>
      <c r="F119">
        <v>2242</v>
      </c>
      <c r="G119">
        <v>2437</v>
      </c>
    </row>
    <row r="120" spans="1:7" x14ac:dyDescent="0.35">
      <c r="A120">
        <v>6950</v>
      </c>
      <c r="B120">
        <v>997</v>
      </c>
      <c r="C120">
        <v>1518</v>
      </c>
      <c r="D120">
        <v>1832</v>
      </c>
      <c r="E120">
        <v>2047</v>
      </c>
      <c r="F120">
        <v>2251</v>
      </c>
      <c r="G120">
        <v>2447</v>
      </c>
    </row>
    <row r="121" spans="1:7" x14ac:dyDescent="0.35">
      <c r="A121">
        <v>7000</v>
      </c>
      <c r="B121">
        <v>1001</v>
      </c>
      <c r="C121">
        <v>1524</v>
      </c>
      <c r="D121">
        <v>1839</v>
      </c>
      <c r="E121">
        <v>2055</v>
      </c>
      <c r="F121">
        <v>2260</v>
      </c>
      <c r="G121">
        <v>2457</v>
      </c>
    </row>
    <row r="122" spans="1:7" x14ac:dyDescent="0.35">
      <c r="A122">
        <v>7050</v>
      </c>
      <c r="B122">
        <v>1005</v>
      </c>
      <c r="C122">
        <v>1530</v>
      </c>
      <c r="D122">
        <v>1847</v>
      </c>
      <c r="E122">
        <v>2063</v>
      </c>
      <c r="F122">
        <v>2269</v>
      </c>
      <c r="G122">
        <v>2466</v>
      </c>
    </row>
    <row r="123" spans="1:7" x14ac:dyDescent="0.35">
      <c r="A123">
        <v>7100</v>
      </c>
      <c r="B123">
        <v>1009</v>
      </c>
      <c r="C123">
        <v>1536</v>
      </c>
      <c r="D123">
        <v>1854</v>
      </c>
      <c r="E123">
        <v>2071</v>
      </c>
      <c r="F123">
        <v>2278</v>
      </c>
      <c r="G123">
        <v>2476</v>
      </c>
    </row>
    <row r="124" spans="1:7" x14ac:dyDescent="0.35">
      <c r="A124">
        <v>7150</v>
      </c>
      <c r="B124">
        <v>1013</v>
      </c>
      <c r="C124">
        <v>1542</v>
      </c>
      <c r="D124">
        <v>1861</v>
      </c>
      <c r="E124">
        <v>2079</v>
      </c>
      <c r="F124">
        <v>2287</v>
      </c>
      <c r="G124">
        <v>2486</v>
      </c>
    </row>
    <row r="125" spans="1:7" x14ac:dyDescent="0.35">
      <c r="A125">
        <v>7200</v>
      </c>
      <c r="B125">
        <v>1017</v>
      </c>
      <c r="C125">
        <v>1548</v>
      </c>
      <c r="D125">
        <v>1868</v>
      </c>
      <c r="E125">
        <v>2087</v>
      </c>
      <c r="F125">
        <v>2296</v>
      </c>
      <c r="G125">
        <v>2495</v>
      </c>
    </row>
    <row r="126" spans="1:7" x14ac:dyDescent="0.35">
      <c r="A126">
        <v>7250</v>
      </c>
      <c r="B126">
        <v>1021</v>
      </c>
      <c r="C126">
        <v>1554</v>
      </c>
      <c r="D126">
        <v>1876</v>
      </c>
      <c r="E126">
        <v>2095</v>
      </c>
      <c r="F126">
        <v>2304</v>
      </c>
      <c r="G126">
        <v>2505</v>
      </c>
    </row>
    <row r="127" spans="1:7" x14ac:dyDescent="0.35">
      <c r="A127">
        <v>7300</v>
      </c>
      <c r="B127">
        <v>1025</v>
      </c>
      <c r="C127">
        <v>1560</v>
      </c>
      <c r="D127">
        <v>1883</v>
      </c>
      <c r="E127">
        <v>2103</v>
      </c>
      <c r="F127">
        <v>2313</v>
      </c>
      <c r="G127">
        <v>2515</v>
      </c>
    </row>
    <row r="128" spans="1:7" x14ac:dyDescent="0.35">
      <c r="A128">
        <v>7350</v>
      </c>
      <c r="B128">
        <v>1029</v>
      </c>
      <c r="C128">
        <v>1567</v>
      </c>
      <c r="D128">
        <v>1890</v>
      </c>
      <c r="E128">
        <v>2111</v>
      </c>
      <c r="F128">
        <v>2322</v>
      </c>
      <c r="G128">
        <v>2524</v>
      </c>
    </row>
    <row r="129" spans="1:7" x14ac:dyDescent="0.35">
      <c r="A129">
        <v>7400</v>
      </c>
      <c r="B129">
        <v>1033</v>
      </c>
      <c r="C129">
        <v>1573</v>
      </c>
      <c r="D129">
        <v>1897</v>
      </c>
      <c r="E129">
        <v>2119</v>
      </c>
      <c r="F129">
        <v>2331</v>
      </c>
      <c r="G129">
        <v>2534</v>
      </c>
    </row>
    <row r="130" spans="1:7" x14ac:dyDescent="0.35">
      <c r="A130">
        <v>7450</v>
      </c>
      <c r="B130">
        <v>1037</v>
      </c>
      <c r="C130">
        <v>1579</v>
      </c>
      <c r="D130">
        <v>1904</v>
      </c>
      <c r="E130">
        <v>2127</v>
      </c>
      <c r="F130">
        <v>2340</v>
      </c>
      <c r="G130">
        <v>2544</v>
      </c>
    </row>
    <row r="131" spans="1:7" x14ac:dyDescent="0.35">
      <c r="A131">
        <v>7500</v>
      </c>
      <c r="B131">
        <v>1041</v>
      </c>
      <c r="C131">
        <v>1585</v>
      </c>
      <c r="D131">
        <v>1912</v>
      </c>
      <c r="E131">
        <v>2135</v>
      </c>
      <c r="F131">
        <v>2349</v>
      </c>
      <c r="G131">
        <v>2553</v>
      </c>
    </row>
    <row r="132" spans="1:7" x14ac:dyDescent="0.35">
      <c r="A132">
        <v>7550</v>
      </c>
      <c r="B132">
        <v>1045</v>
      </c>
      <c r="C132">
        <v>1591</v>
      </c>
      <c r="D132">
        <v>1919</v>
      </c>
      <c r="E132">
        <v>2143</v>
      </c>
      <c r="F132">
        <v>2358</v>
      </c>
      <c r="G132">
        <v>2563</v>
      </c>
    </row>
    <row r="133" spans="1:7" x14ac:dyDescent="0.35">
      <c r="A133">
        <v>7600</v>
      </c>
      <c r="B133">
        <v>1049</v>
      </c>
      <c r="C133">
        <v>1597</v>
      </c>
      <c r="D133">
        <v>1926</v>
      </c>
      <c r="E133">
        <v>2151</v>
      </c>
      <c r="F133">
        <v>2367</v>
      </c>
      <c r="G133">
        <v>2572</v>
      </c>
    </row>
    <row r="134" spans="1:7" x14ac:dyDescent="0.35">
      <c r="A134">
        <v>7650</v>
      </c>
      <c r="B134">
        <v>1053</v>
      </c>
      <c r="C134">
        <v>1603</v>
      </c>
      <c r="D134">
        <v>1933</v>
      </c>
      <c r="E134">
        <v>2159</v>
      </c>
      <c r="F134">
        <v>2375</v>
      </c>
      <c r="G134">
        <v>2582</v>
      </c>
    </row>
    <row r="135" spans="1:7" x14ac:dyDescent="0.35">
      <c r="A135">
        <v>7700</v>
      </c>
      <c r="B135">
        <v>1057</v>
      </c>
      <c r="C135">
        <v>1608</v>
      </c>
      <c r="D135">
        <v>1940</v>
      </c>
      <c r="E135">
        <v>2167</v>
      </c>
      <c r="F135">
        <v>2384</v>
      </c>
      <c r="G135">
        <v>2591</v>
      </c>
    </row>
    <row r="136" spans="1:7" x14ac:dyDescent="0.35">
      <c r="A136">
        <v>7750</v>
      </c>
      <c r="B136">
        <v>1061</v>
      </c>
      <c r="C136">
        <v>1614</v>
      </c>
      <c r="D136">
        <v>1947</v>
      </c>
      <c r="E136">
        <v>2175</v>
      </c>
      <c r="F136">
        <v>2392</v>
      </c>
      <c r="G136">
        <v>2600</v>
      </c>
    </row>
    <row r="137" spans="1:7" x14ac:dyDescent="0.35">
      <c r="A137">
        <v>7800</v>
      </c>
      <c r="B137">
        <v>1063</v>
      </c>
      <c r="C137">
        <v>1618</v>
      </c>
      <c r="D137">
        <v>1952</v>
      </c>
      <c r="E137">
        <v>2180</v>
      </c>
      <c r="F137">
        <v>2398</v>
      </c>
      <c r="G137">
        <v>2607</v>
      </c>
    </row>
    <row r="138" spans="1:7" x14ac:dyDescent="0.35">
      <c r="A138">
        <v>7850</v>
      </c>
      <c r="B138">
        <v>1066</v>
      </c>
      <c r="C138">
        <v>1622</v>
      </c>
      <c r="D138">
        <v>1956</v>
      </c>
      <c r="E138">
        <v>2184</v>
      </c>
      <c r="F138">
        <v>2403</v>
      </c>
      <c r="G138">
        <v>2612</v>
      </c>
    </row>
    <row r="139" spans="1:7" x14ac:dyDescent="0.35">
      <c r="A139">
        <v>7900</v>
      </c>
      <c r="B139">
        <v>1068</v>
      </c>
      <c r="C139">
        <v>1625</v>
      </c>
      <c r="D139">
        <v>1959</v>
      </c>
      <c r="E139">
        <v>2188</v>
      </c>
      <c r="F139">
        <v>2407</v>
      </c>
      <c r="G139">
        <v>2617</v>
      </c>
    </row>
    <row r="140" spans="1:7" x14ac:dyDescent="0.35">
      <c r="A140">
        <v>7950</v>
      </c>
      <c r="B140">
        <v>1070</v>
      </c>
      <c r="C140">
        <v>1628</v>
      </c>
      <c r="D140">
        <v>1963</v>
      </c>
      <c r="E140">
        <v>2193</v>
      </c>
      <c r="F140">
        <v>2412</v>
      </c>
      <c r="G140">
        <v>2622</v>
      </c>
    </row>
    <row r="141" spans="1:7" x14ac:dyDescent="0.35">
      <c r="A141">
        <v>8000</v>
      </c>
      <c r="B141">
        <v>1072</v>
      </c>
      <c r="C141">
        <v>1631</v>
      </c>
      <c r="D141">
        <v>1967</v>
      </c>
      <c r="E141">
        <v>2197</v>
      </c>
      <c r="F141">
        <v>2416</v>
      </c>
      <c r="G141">
        <v>2627</v>
      </c>
    </row>
    <row r="142" spans="1:7" x14ac:dyDescent="0.35">
      <c r="A142">
        <v>8050</v>
      </c>
      <c r="B142">
        <v>1074</v>
      </c>
      <c r="C142">
        <v>1634</v>
      </c>
      <c r="D142">
        <v>1970</v>
      </c>
      <c r="E142">
        <v>2201</v>
      </c>
      <c r="F142">
        <v>2421</v>
      </c>
      <c r="G142">
        <v>2632</v>
      </c>
    </row>
    <row r="143" spans="1:7" x14ac:dyDescent="0.35">
      <c r="A143">
        <v>8100</v>
      </c>
      <c r="B143">
        <v>1077</v>
      </c>
      <c r="C143">
        <v>1638</v>
      </c>
      <c r="D143">
        <v>1974</v>
      </c>
      <c r="E143">
        <v>2205</v>
      </c>
      <c r="F143">
        <v>2426</v>
      </c>
      <c r="G143">
        <v>2637</v>
      </c>
    </row>
    <row r="144" spans="1:7" x14ac:dyDescent="0.35">
      <c r="A144">
        <v>8150</v>
      </c>
      <c r="B144">
        <v>1079</v>
      </c>
      <c r="C144">
        <v>1641</v>
      </c>
      <c r="D144">
        <v>1978</v>
      </c>
      <c r="E144">
        <v>2209</v>
      </c>
      <c r="F144">
        <v>2430</v>
      </c>
      <c r="G144">
        <v>2642</v>
      </c>
    </row>
    <row r="145" spans="1:7" x14ac:dyDescent="0.35">
      <c r="A145">
        <v>8200</v>
      </c>
      <c r="B145">
        <v>1081</v>
      </c>
      <c r="C145">
        <v>1644</v>
      </c>
      <c r="D145">
        <v>1982</v>
      </c>
      <c r="E145">
        <v>2214</v>
      </c>
      <c r="F145">
        <v>2435</v>
      </c>
      <c r="G145">
        <v>2647</v>
      </c>
    </row>
    <row r="146" spans="1:7" x14ac:dyDescent="0.35">
      <c r="A146">
        <v>8250</v>
      </c>
      <c r="B146">
        <v>1083</v>
      </c>
      <c r="C146">
        <v>1647</v>
      </c>
      <c r="D146">
        <v>1985</v>
      </c>
      <c r="E146">
        <v>2218</v>
      </c>
      <c r="F146">
        <v>2439</v>
      </c>
      <c r="G146">
        <v>2652</v>
      </c>
    </row>
    <row r="147" spans="1:7" x14ac:dyDescent="0.35">
      <c r="A147">
        <v>8300</v>
      </c>
      <c r="B147">
        <v>1085</v>
      </c>
      <c r="C147">
        <v>1651</v>
      </c>
      <c r="D147">
        <v>1989</v>
      </c>
      <c r="E147">
        <v>2222</v>
      </c>
      <c r="F147">
        <v>2444</v>
      </c>
      <c r="G147">
        <v>2657</v>
      </c>
    </row>
    <row r="148" spans="1:7" x14ac:dyDescent="0.35">
      <c r="A148">
        <v>8350</v>
      </c>
      <c r="B148">
        <v>1088</v>
      </c>
      <c r="C148">
        <v>1654</v>
      </c>
      <c r="D148">
        <v>1993</v>
      </c>
      <c r="E148">
        <v>2226</v>
      </c>
      <c r="F148">
        <v>2449</v>
      </c>
      <c r="G148">
        <v>2662</v>
      </c>
    </row>
    <row r="149" spans="1:7" x14ac:dyDescent="0.35">
      <c r="A149">
        <v>8400</v>
      </c>
      <c r="B149">
        <v>1090</v>
      </c>
      <c r="C149">
        <v>1657</v>
      </c>
      <c r="D149">
        <v>1997</v>
      </c>
      <c r="E149">
        <v>2230</v>
      </c>
      <c r="F149">
        <v>2453</v>
      </c>
      <c r="G149">
        <v>2667</v>
      </c>
    </row>
    <row r="150" spans="1:7" x14ac:dyDescent="0.35">
      <c r="A150">
        <v>8450</v>
      </c>
      <c r="B150">
        <v>1092</v>
      </c>
      <c r="C150">
        <v>1660</v>
      </c>
      <c r="D150">
        <v>2000</v>
      </c>
      <c r="E150">
        <v>2234</v>
      </c>
      <c r="F150">
        <v>2458</v>
      </c>
      <c r="G150">
        <v>2672</v>
      </c>
    </row>
    <row r="151" spans="1:7" x14ac:dyDescent="0.35">
      <c r="A151">
        <v>8500</v>
      </c>
      <c r="B151">
        <v>1094</v>
      </c>
      <c r="C151">
        <v>1664</v>
      </c>
      <c r="D151">
        <v>2004</v>
      </c>
      <c r="E151">
        <v>2239</v>
      </c>
      <c r="F151">
        <v>2463</v>
      </c>
      <c r="G151">
        <v>2677</v>
      </c>
    </row>
    <row r="152" spans="1:7" x14ac:dyDescent="0.35">
      <c r="A152">
        <v>8550</v>
      </c>
      <c r="B152">
        <v>1097</v>
      </c>
      <c r="C152">
        <v>1667</v>
      </c>
      <c r="D152">
        <v>2008</v>
      </c>
      <c r="E152">
        <v>2243</v>
      </c>
      <c r="F152">
        <v>2467</v>
      </c>
      <c r="G152">
        <v>2682</v>
      </c>
    </row>
    <row r="153" spans="1:7" x14ac:dyDescent="0.35">
      <c r="A153">
        <v>8600</v>
      </c>
      <c r="B153">
        <v>1099</v>
      </c>
      <c r="C153">
        <v>1670</v>
      </c>
      <c r="D153">
        <v>2012</v>
      </c>
      <c r="E153">
        <v>2247</v>
      </c>
      <c r="F153">
        <v>2472</v>
      </c>
      <c r="G153">
        <v>2687</v>
      </c>
    </row>
    <row r="154" spans="1:7" x14ac:dyDescent="0.35">
      <c r="A154">
        <v>8650</v>
      </c>
      <c r="B154">
        <v>1101</v>
      </c>
      <c r="C154">
        <v>1673</v>
      </c>
      <c r="D154">
        <v>2015</v>
      </c>
      <c r="E154">
        <v>2251</v>
      </c>
      <c r="F154">
        <v>2476</v>
      </c>
      <c r="G154">
        <v>2692</v>
      </c>
    </row>
    <row r="155" spans="1:7" x14ac:dyDescent="0.35">
      <c r="A155">
        <v>8700</v>
      </c>
      <c r="B155">
        <v>1103</v>
      </c>
      <c r="C155">
        <v>1677</v>
      </c>
      <c r="D155">
        <v>2019</v>
      </c>
      <c r="E155">
        <v>2255</v>
      </c>
      <c r="F155">
        <v>2481</v>
      </c>
      <c r="G155">
        <v>2697</v>
      </c>
    </row>
    <row r="156" spans="1:7" x14ac:dyDescent="0.35">
      <c r="A156">
        <v>8750</v>
      </c>
      <c r="B156">
        <v>1105</v>
      </c>
      <c r="C156">
        <v>1680</v>
      </c>
      <c r="D156">
        <v>2023</v>
      </c>
      <c r="E156">
        <v>2260</v>
      </c>
      <c r="F156">
        <v>2486</v>
      </c>
      <c r="G156">
        <v>2702</v>
      </c>
    </row>
    <row r="157" spans="1:7" x14ac:dyDescent="0.35">
      <c r="A157">
        <v>8800</v>
      </c>
      <c r="B157">
        <v>1108</v>
      </c>
      <c r="C157">
        <v>1683</v>
      </c>
      <c r="D157">
        <v>2027</v>
      </c>
      <c r="E157">
        <v>2264</v>
      </c>
      <c r="F157">
        <v>2490</v>
      </c>
      <c r="G157">
        <v>2707</v>
      </c>
    </row>
    <row r="158" spans="1:7" x14ac:dyDescent="0.35">
      <c r="A158">
        <v>8850</v>
      </c>
      <c r="B158">
        <v>1110</v>
      </c>
      <c r="C158">
        <v>1686</v>
      </c>
      <c r="D158">
        <v>2030</v>
      </c>
      <c r="E158">
        <v>2268</v>
      </c>
      <c r="F158">
        <v>2495</v>
      </c>
      <c r="G158">
        <v>2712</v>
      </c>
    </row>
    <row r="159" spans="1:7" x14ac:dyDescent="0.35">
      <c r="A159">
        <v>8900</v>
      </c>
      <c r="B159">
        <v>1112</v>
      </c>
      <c r="C159">
        <v>1690</v>
      </c>
      <c r="D159">
        <v>2034</v>
      </c>
      <c r="E159">
        <v>2272</v>
      </c>
      <c r="F159">
        <v>2499</v>
      </c>
      <c r="G159">
        <v>2717</v>
      </c>
    </row>
    <row r="160" spans="1:7" x14ac:dyDescent="0.35">
      <c r="A160">
        <v>8950</v>
      </c>
      <c r="B160">
        <v>1115</v>
      </c>
      <c r="C160">
        <v>1693</v>
      </c>
      <c r="D160">
        <v>2038</v>
      </c>
      <c r="E160">
        <v>2277</v>
      </c>
      <c r="F160">
        <v>2504</v>
      </c>
      <c r="G160">
        <v>2722</v>
      </c>
    </row>
    <row r="161" spans="1:7" x14ac:dyDescent="0.35">
      <c r="A161">
        <v>9000</v>
      </c>
      <c r="B161">
        <v>1117</v>
      </c>
      <c r="C161">
        <v>1697</v>
      </c>
      <c r="D161">
        <v>2042</v>
      </c>
      <c r="E161">
        <v>2281</v>
      </c>
      <c r="F161">
        <v>2510</v>
      </c>
      <c r="G161">
        <v>2728</v>
      </c>
    </row>
    <row r="162" spans="1:7" x14ac:dyDescent="0.35">
      <c r="A162">
        <v>9050</v>
      </c>
      <c r="B162">
        <v>1119</v>
      </c>
      <c r="C162">
        <v>1700</v>
      </c>
      <c r="D162">
        <v>2047</v>
      </c>
      <c r="E162">
        <v>2286</v>
      </c>
      <c r="F162">
        <v>2515</v>
      </c>
      <c r="G162">
        <v>2733</v>
      </c>
    </row>
    <row r="163" spans="1:7" x14ac:dyDescent="0.35">
      <c r="A163">
        <v>9100</v>
      </c>
      <c r="B163">
        <v>1122</v>
      </c>
      <c r="C163">
        <v>1704</v>
      </c>
      <c r="D163">
        <v>2051</v>
      </c>
      <c r="E163">
        <v>2291</v>
      </c>
      <c r="F163">
        <v>2520</v>
      </c>
      <c r="G163">
        <v>2739</v>
      </c>
    </row>
    <row r="164" spans="1:7" x14ac:dyDescent="0.35">
      <c r="A164">
        <v>9150</v>
      </c>
      <c r="B164">
        <v>1125</v>
      </c>
      <c r="C164">
        <v>1708</v>
      </c>
      <c r="D164">
        <v>2055</v>
      </c>
      <c r="E164">
        <v>2296</v>
      </c>
      <c r="F164">
        <v>2525</v>
      </c>
      <c r="G164">
        <v>2745</v>
      </c>
    </row>
    <row r="165" spans="1:7" x14ac:dyDescent="0.35">
      <c r="A165">
        <v>9200</v>
      </c>
      <c r="B165">
        <v>1130</v>
      </c>
      <c r="C165">
        <v>1716</v>
      </c>
      <c r="D165">
        <v>2065</v>
      </c>
      <c r="E165">
        <v>2307</v>
      </c>
      <c r="F165">
        <v>2537</v>
      </c>
      <c r="G165">
        <v>2758</v>
      </c>
    </row>
    <row r="166" spans="1:7" x14ac:dyDescent="0.35">
      <c r="A166">
        <v>9250</v>
      </c>
      <c r="B166">
        <v>1135</v>
      </c>
      <c r="C166">
        <v>1724</v>
      </c>
      <c r="D166">
        <v>2075</v>
      </c>
      <c r="E166">
        <v>2317</v>
      </c>
      <c r="F166">
        <v>2549</v>
      </c>
      <c r="G166">
        <v>2771</v>
      </c>
    </row>
    <row r="167" spans="1:7" x14ac:dyDescent="0.35">
      <c r="A167">
        <v>9300</v>
      </c>
      <c r="B167">
        <v>1141</v>
      </c>
      <c r="C167">
        <v>1732</v>
      </c>
      <c r="D167">
        <v>2084</v>
      </c>
      <c r="E167">
        <v>2328</v>
      </c>
      <c r="F167">
        <v>2561</v>
      </c>
      <c r="G167">
        <v>2784</v>
      </c>
    </row>
    <row r="168" spans="1:7" x14ac:dyDescent="0.35">
      <c r="A168">
        <v>9350</v>
      </c>
      <c r="B168">
        <v>1146</v>
      </c>
      <c r="C168">
        <v>1740</v>
      </c>
      <c r="D168">
        <v>2094</v>
      </c>
      <c r="E168">
        <v>2339</v>
      </c>
      <c r="F168">
        <v>2573</v>
      </c>
      <c r="G168">
        <v>2796</v>
      </c>
    </row>
    <row r="169" spans="1:7" x14ac:dyDescent="0.35">
      <c r="A169">
        <v>9400</v>
      </c>
      <c r="B169">
        <v>1151</v>
      </c>
      <c r="C169">
        <v>1748</v>
      </c>
      <c r="D169">
        <v>2103</v>
      </c>
      <c r="E169">
        <v>2350</v>
      </c>
      <c r="F169">
        <v>2585</v>
      </c>
      <c r="G169">
        <v>2809</v>
      </c>
    </row>
    <row r="170" spans="1:7" x14ac:dyDescent="0.35">
      <c r="A170">
        <v>9450</v>
      </c>
      <c r="B170">
        <v>1157</v>
      </c>
      <c r="C170">
        <v>1756</v>
      </c>
      <c r="D170">
        <v>2113</v>
      </c>
      <c r="E170">
        <v>2360</v>
      </c>
      <c r="F170">
        <v>2596</v>
      </c>
      <c r="G170">
        <v>2822</v>
      </c>
    </row>
    <row r="171" spans="1:7" x14ac:dyDescent="0.35">
      <c r="A171">
        <v>9500</v>
      </c>
      <c r="B171">
        <v>1162</v>
      </c>
      <c r="C171">
        <v>1764</v>
      </c>
      <c r="D171">
        <v>2123</v>
      </c>
      <c r="E171">
        <v>2371</v>
      </c>
      <c r="F171">
        <v>2608</v>
      </c>
      <c r="G171">
        <v>2835</v>
      </c>
    </row>
    <row r="172" spans="1:7" x14ac:dyDescent="0.35">
      <c r="A172">
        <v>9550</v>
      </c>
      <c r="B172">
        <v>1167</v>
      </c>
      <c r="C172">
        <v>1772</v>
      </c>
      <c r="D172">
        <v>2132</v>
      </c>
      <c r="E172">
        <v>2382</v>
      </c>
      <c r="F172">
        <v>2620</v>
      </c>
      <c r="G172">
        <v>2848</v>
      </c>
    </row>
    <row r="173" spans="1:7" x14ac:dyDescent="0.35">
      <c r="A173">
        <v>9600</v>
      </c>
      <c r="B173">
        <v>1172</v>
      </c>
      <c r="C173">
        <v>1780</v>
      </c>
      <c r="D173">
        <v>2142</v>
      </c>
      <c r="E173">
        <v>2393</v>
      </c>
      <c r="F173">
        <v>2632</v>
      </c>
      <c r="G173">
        <v>2861</v>
      </c>
    </row>
    <row r="174" spans="1:7" x14ac:dyDescent="0.35">
      <c r="A174">
        <v>9650</v>
      </c>
      <c r="B174">
        <v>1178</v>
      </c>
      <c r="C174">
        <v>1788</v>
      </c>
      <c r="D174">
        <v>2152</v>
      </c>
      <c r="E174">
        <v>2403</v>
      </c>
      <c r="F174">
        <v>2644</v>
      </c>
      <c r="G174">
        <v>2874</v>
      </c>
    </row>
    <row r="175" spans="1:7" x14ac:dyDescent="0.35">
      <c r="A175">
        <v>9700</v>
      </c>
      <c r="B175">
        <v>1183</v>
      </c>
      <c r="C175">
        <v>1796</v>
      </c>
      <c r="D175">
        <v>2161</v>
      </c>
      <c r="E175">
        <v>2414</v>
      </c>
      <c r="F175">
        <v>2656</v>
      </c>
      <c r="G175">
        <v>2887</v>
      </c>
    </row>
    <row r="176" spans="1:7" x14ac:dyDescent="0.35">
      <c r="A176">
        <v>9750</v>
      </c>
      <c r="B176">
        <v>1188</v>
      </c>
      <c r="C176">
        <v>1804</v>
      </c>
      <c r="D176">
        <v>2171</v>
      </c>
      <c r="E176">
        <v>2425</v>
      </c>
      <c r="F176">
        <v>2667</v>
      </c>
      <c r="G176">
        <v>2899</v>
      </c>
    </row>
    <row r="177" spans="1:7" x14ac:dyDescent="0.35">
      <c r="A177">
        <v>9800</v>
      </c>
      <c r="B177">
        <v>1194</v>
      </c>
      <c r="C177">
        <v>1812</v>
      </c>
      <c r="D177">
        <v>2181</v>
      </c>
      <c r="E177">
        <v>2436</v>
      </c>
      <c r="F177">
        <v>2679</v>
      </c>
      <c r="G177">
        <v>2912</v>
      </c>
    </row>
    <row r="178" spans="1:7" x14ac:dyDescent="0.35">
      <c r="A178">
        <v>9850</v>
      </c>
      <c r="B178">
        <v>1199</v>
      </c>
      <c r="C178">
        <v>1820</v>
      </c>
      <c r="D178">
        <v>2190</v>
      </c>
      <c r="E178">
        <v>2446</v>
      </c>
      <c r="F178">
        <v>2691</v>
      </c>
      <c r="G178">
        <v>2925</v>
      </c>
    </row>
    <row r="179" spans="1:7" x14ac:dyDescent="0.35">
      <c r="A179">
        <v>9900</v>
      </c>
      <c r="B179">
        <v>1204</v>
      </c>
      <c r="C179">
        <v>1828</v>
      </c>
      <c r="D179">
        <v>2200</v>
      </c>
      <c r="E179">
        <v>2457</v>
      </c>
      <c r="F179">
        <v>2703</v>
      </c>
      <c r="G179">
        <v>2938</v>
      </c>
    </row>
    <row r="180" spans="1:7" x14ac:dyDescent="0.35">
      <c r="A180">
        <v>9950</v>
      </c>
      <c r="B180">
        <v>1210</v>
      </c>
      <c r="C180">
        <v>1836</v>
      </c>
      <c r="D180">
        <v>2209</v>
      </c>
      <c r="E180">
        <v>2468</v>
      </c>
      <c r="F180">
        <v>2715</v>
      </c>
      <c r="G180">
        <v>2951</v>
      </c>
    </row>
    <row r="181" spans="1:7" x14ac:dyDescent="0.35">
      <c r="A181">
        <v>10000</v>
      </c>
      <c r="B181">
        <v>1215</v>
      </c>
      <c r="C181">
        <v>1844</v>
      </c>
      <c r="D181">
        <v>2219</v>
      </c>
      <c r="E181">
        <v>2479</v>
      </c>
      <c r="F181">
        <v>2727</v>
      </c>
      <c r="G181">
        <v>2964</v>
      </c>
    </row>
    <row r="182" spans="1:7" x14ac:dyDescent="0.35">
      <c r="A182">
        <v>10050</v>
      </c>
      <c r="B182">
        <v>1220</v>
      </c>
      <c r="C182">
        <v>1852</v>
      </c>
      <c r="D182">
        <v>2229</v>
      </c>
      <c r="E182">
        <v>2489</v>
      </c>
      <c r="F182">
        <v>2738</v>
      </c>
      <c r="G182">
        <v>2977</v>
      </c>
    </row>
    <row r="183" spans="1:7" x14ac:dyDescent="0.35">
      <c r="A183">
        <v>10100</v>
      </c>
      <c r="B183">
        <v>1226</v>
      </c>
      <c r="C183">
        <v>1860</v>
      </c>
      <c r="D183">
        <v>2238</v>
      </c>
      <c r="E183">
        <v>2500</v>
      </c>
      <c r="F183">
        <v>2750</v>
      </c>
      <c r="G183">
        <v>2990</v>
      </c>
    </row>
    <row r="184" spans="1:7" x14ac:dyDescent="0.35">
      <c r="A184">
        <v>10150</v>
      </c>
      <c r="B184">
        <v>1231</v>
      </c>
      <c r="C184">
        <v>1868</v>
      </c>
      <c r="D184">
        <v>2248</v>
      </c>
      <c r="E184">
        <v>2511</v>
      </c>
      <c r="F184">
        <v>2762</v>
      </c>
      <c r="G184">
        <v>3002</v>
      </c>
    </row>
    <row r="185" spans="1:7" x14ac:dyDescent="0.35">
      <c r="A185">
        <v>10200</v>
      </c>
      <c r="B185">
        <v>1236</v>
      </c>
      <c r="C185">
        <v>1876</v>
      </c>
      <c r="D185">
        <v>2258</v>
      </c>
      <c r="E185">
        <v>2522</v>
      </c>
      <c r="F185">
        <v>2774</v>
      </c>
      <c r="G185">
        <v>3015</v>
      </c>
    </row>
    <row r="186" spans="1:7" x14ac:dyDescent="0.35">
      <c r="A186">
        <v>10250</v>
      </c>
      <c r="B186">
        <v>1242</v>
      </c>
      <c r="C186">
        <v>1884</v>
      </c>
      <c r="D186">
        <v>2267</v>
      </c>
      <c r="E186">
        <v>2533</v>
      </c>
      <c r="F186">
        <v>2786</v>
      </c>
      <c r="G186">
        <v>3028</v>
      </c>
    </row>
    <row r="187" spans="1:7" x14ac:dyDescent="0.35">
      <c r="A187">
        <v>10300</v>
      </c>
      <c r="B187">
        <v>1247</v>
      </c>
      <c r="C187">
        <v>1892</v>
      </c>
      <c r="D187">
        <v>2277</v>
      </c>
      <c r="E187">
        <v>2543</v>
      </c>
      <c r="F187">
        <v>2798</v>
      </c>
      <c r="G187">
        <v>3041</v>
      </c>
    </row>
    <row r="188" spans="1:7" x14ac:dyDescent="0.35">
      <c r="A188">
        <v>10350</v>
      </c>
      <c r="B188">
        <v>1252</v>
      </c>
      <c r="C188">
        <v>1901</v>
      </c>
      <c r="D188">
        <v>2287</v>
      </c>
      <c r="E188">
        <v>2554</v>
      </c>
      <c r="F188">
        <v>2809</v>
      </c>
      <c r="G188">
        <v>3054</v>
      </c>
    </row>
    <row r="189" spans="1:7" x14ac:dyDescent="0.35">
      <c r="A189">
        <v>10400</v>
      </c>
      <c r="B189">
        <v>1258</v>
      </c>
      <c r="C189">
        <v>1909</v>
      </c>
      <c r="D189">
        <v>2296</v>
      </c>
      <c r="E189">
        <v>2565</v>
      </c>
      <c r="F189">
        <v>2821</v>
      </c>
      <c r="G189">
        <v>3067</v>
      </c>
    </row>
    <row r="190" spans="1:7" x14ac:dyDescent="0.35">
      <c r="A190">
        <v>10450</v>
      </c>
      <c r="B190">
        <v>1262</v>
      </c>
      <c r="C190">
        <v>1914</v>
      </c>
      <c r="D190">
        <v>2303</v>
      </c>
      <c r="E190">
        <v>2572</v>
      </c>
      <c r="F190">
        <v>2830</v>
      </c>
      <c r="G190">
        <v>3076</v>
      </c>
    </row>
    <row r="191" spans="1:7" x14ac:dyDescent="0.35">
      <c r="A191">
        <v>10500</v>
      </c>
      <c r="B191">
        <v>1265</v>
      </c>
      <c r="C191">
        <v>1920</v>
      </c>
      <c r="D191">
        <v>2309</v>
      </c>
      <c r="E191">
        <v>2579</v>
      </c>
      <c r="F191">
        <v>2837</v>
      </c>
      <c r="G191">
        <v>3084</v>
      </c>
    </row>
    <row r="192" spans="1:7" x14ac:dyDescent="0.35">
      <c r="A192">
        <v>10550</v>
      </c>
      <c r="B192">
        <v>1269</v>
      </c>
      <c r="C192">
        <v>1925</v>
      </c>
      <c r="D192">
        <v>2315</v>
      </c>
      <c r="E192">
        <v>2586</v>
      </c>
      <c r="F192">
        <v>2845</v>
      </c>
      <c r="G192">
        <v>3092</v>
      </c>
    </row>
    <row r="193" spans="1:7" x14ac:dyDescent="0.35">
      <c r="A193">
        <v>10600</v>
      </c>
      <c r="B193">
        <v>1272</v>
      </c>
      <c r="C193">
        <v>1930</v>
      </c>
      <c r="D193">
        <v>2322</v>
      </c>
      <c r="E193">
        <v>2593</v>
      </c>
      <c r="F193">
        <v>2853</v>
      </c>
      <c r="G193">
        <v>3101</v>
      </c>
    </row>
    <row r="194" spans="1:7" x14ac:dyDescent="0.35">
      <c r="A194">
        <v>10650</v>
      </c>
      <c r="B194">
        <v>1276</v>
      </c>
      <c r="C194">
        <v>1936</v>
      </c>
      <c r="D194">
        <v>2328</v>
      </c>
      <c r="E194">
        <v>2600</v>
      </c>
      <c r="F194">
        <v>2860</v>
      </c>
      <c r="G194">
        <v>3109</v>
      </c>
    </row>
    <row r="195" spans="1:7" x14ac:dyDescent="0.35">
      <c r="A195">
        <v>10700</v>
      </c>
      <c r="B195">
        <v>1280</v>
      </c>
      <c r="C195">
        <v>1941</v>
      </c>
      <c r="D195">
        <v>2334</v>
      </c>
      <c r="E195">
        <v>2607</v>
      </c>
      <c r="F195">
        <v>2868</v>
      </c>
      <c r="G195">
        <v>3117</v>
      </c>
    </row>
    <row r="196" spans="1:7" x14ac:dyDescent="0.35">
      <c r="A196">
        <v>10750</v>
      </c>
      <c r="B196">
        <v>1283</v>
      </c>
      <c r="C196">
        <v>1946</v>
      </c>
      <c r="D196">
        <v>2340</v>
      </c>
      <c r="E196">
        <v>2614</v>
      </c>
      <c r="F196">
        <v>2875</v>
      </c>
      <c r="G196">
        <v>3126</v>
      </c>
    </row>
    <row r="197" spans="1:7" x14ac:dyDescent="0.35">
      <c r="A197">
        <v>10800</v>
      </c>
      <c r="B197">
        <v>1287</v>
      </c>
      <c r="C197">
        <v>1952</v>
      </c>
      <c r="D197">
        <v>2346</v>
      </c>
      <c r="E197">
        <v>2621</v>
      </c>
      <c r="F197">
        <v>2883</v>
      </c>
      <c r="G197">
        <v>3134</v>
      </c>
    </row>
    <row r="198" spans="1:7" x14ac:dyDescent="0.35">
      <c r="A198">
        <v>10850</v>
      </c>
      <c r="B198">
        <v>1291</v>
      </c>
      <c r="C198">
        <v>1957</v>
      </c>
      <c r="D198">
        <v>2353</v>
      </c>
      <c r="E198">
        <v>2628</v>
      </c>
      <c r="F198">
        <v>2891</v>
      </c>
      <c r="G198">
        <v>3142</v>
      </c>
    </row>
    <row r="199" spans="1:7" x14ac:dyDescent="0.35">
      <c r="A199">
        <v>10900</v>
      </c>
      <c r="B199">
        <v>1294</v>
      </c>
      <c r="C199">
        <v>1962</v>
      </c>
      <c r="D199">
        <v>2359</v>
      </c>
      <c r="E199">
        <v>2635</v>
      </c>
      <c r="F199">
        <v>2898</v>
      </c>
      <c r="G199">
        <v>3150</v>
      </c>
    </row>
    <row r="200" spans="1:7" x14ac:dyDescent="0.35">
      <c r="A200">
        <v>10950</v>
      </c>
      <c r="B200">
        <v>1298</v>
      </c>
      <c r="C200">
        <v>1968</v>
      </c>
      <c r="D200">
        <v>2365</v>
      </c>
      <c r="E200">
        <v>2642</v>
      </c>
      <c r="F200">
        <v>2906</v>
      </c>
      <c r="G200">
        <v>3159</v>
      </c>
    </row>
    <row r="201" spans="1:7" x14ac:dyDescent="0.35">
      <c r="A201">
        <v>11000</v>
      </c>
      <c r="B201">
        <v>1301</v>
      </c>
      <c r="C201">
        <v>1973</v>
      </c>
      <c r="D201">
        <v>2371</v>
      </c>
      <c r="E201">
        <v>2649</v>
      </c>
      <c r="F201">
        <v>2913</v>
      </c>
      <c r="G201">
        <v>3167</v>
      </c>
    </row>
    <row r="202" spans="1:7" x14ac:dyDescent="0.35">
      <c r="A202">
        <v>11050</v>
      </c>
      <c r="B202">
        <v>1305</v>
      </c>
      <c r="C202">
        <v>1978</v>
      </c>
      <c r="D202">
        <v>2377</v>
      </c>
      <c r="E202">
        <v>2655</v>
      </c>
      <c r="F202">
        <v>2921</v>
      </c>
      <c r="G202">
        <v>3175</v>
      </c>
    </row>
    <row r="203" spans="1:7" x14ac:dyDescent="0.35">
      <c r="A203">
        <v>11100</v>
      </c>
      <c r="B203">
        <v>1309</v>
      </c>
      <c r="C203">
        <v>1984</v>
      </c>
      <c r="D203">
        <v>2383</v>
      </c>
      <c r="E203">
        <v>2662</v>
      </c>
      <c r="F203">
        <v>2929</v>
      </c>
      <c r="G203">
        <v>3183</v>
      </c>
    </row>
    <row r="204" spans="1:7" x14ac:dyDescent="0.35">
      <c r="A204">
        <v>11150</v>
      </c>
      <c r="B204">
        <v>1312</v>
      </c>
      <c r="C204">
        <v>1989</v>
      </c>
      <c r="D204">
        <v>2390</v>
      </c>
      <c r="E204">
        <v>2669</v>
      </c>
      <c r="F204">
        <v>2936</v>
      </c>
      <c r="G204">
        <v>3192</v>
      </c>
    </row>
    <row r="205" spans="1:7" x14ac:dyDescent="0.35">
      <c r="A205">
        <v>11200</v>
      </c>
      <c r="B205">
        <v>1316</v>
      </c>
      <c r="C205">
        <v>1994</v>
      </c>
      <c r="D205">
        <v>2396</v>
      </c>
      <c r="E205">
        <v>2676</v>
      </c>
      <c r="F205">
        <v>2944</v>
      </c>
      <c r="G205">
        <v>3200</v>
      </c>
    </row>
    <row r="206" spans="1:7" x14ac:dyDescent="0.35">
      <c r="A206">
        <v>11250</v>
      </c>
      <c r="B206">
        <v>1320</v>
      </c>
      <c r="C206">
        <v>2000</v>
      </c>
      <c r="D206">
        <v>2402</v>
      </c>
      <c r="E206">
        <v>2683</v>
      </c>
      <c r="F206">
        <v>2951</v>
      </c>
      <c r="G206">
        <v>3208</v>
      </c>
    </row>
    <row r="207" spans="1:7" x14ac:dyDescent="0.35">
      <c r="A207">
        <v>11300</v>
      </c>
      <c r="B207">
        <v>1323</v>
      </c>
      <c r="C207">
        <v>2005</v>
      </c>
      <c r="D207">
        <v>2408</v>
      </c>
      <c r="E207">
        <v>2690</v>
      </c>
      <c r="F207">
        <v>2959</v>
      </c>
      <c r="G207">
        <v>3216</v>
      </c>
    </row>
    <row r="208" spans="1:7" x14ac:dyDescent="0.35">
      <c r="A208">
        <v>11350</v>
      </c>
      <c r="B208">
        <v>1327</v>
      </c>
      <c r="C208">
        <v>2010</v>
      </c>
      <c r="D208">
        <v>2414</v>
      </c>
      <c r="E208">
        <v>2697</v>
      </c>
      <c r="F208">
        <v>2967</v>
      </c>
      <c r="G208">
        <v>3225</v>
      </c>
    </row>
    <row r="209" spans="1:7" x14ac:dyDescent="0.35">
      <c r="A209">
        <v>11400</v>
      </c>
      <c r="B209">
        <v>1330</v>
      </c>
      <c r="C209">
        <v>2016</v>
      </c>
      <c r="D209">
        <v>2421</v>
      </c>
      <c r="E209">
        <v>2704</v>
      </c>
      <c r="F209">
        <v>2974</v>
      </c>
      <c r="G209">
        <v>3233</v>
      </c>
    </row>
    <row r="210" spans="1:7" x14ac:dyDescent="0.35">
      <c r="A210">
        <v>11450</v>
      </c>
      <c r="B210">
        <v>1334</v>
      </c>
      <c r="C210">
        <v>2021</v>
      </c>
      <c r="D210">
        <v>2427</v>
      </c>
      <c r="E210">
        <v>2711</v>
      </c>
      <c r="F210">
        <v>2982</v>
      </c>
      <c r="G210">
        <v>3241</v>
      </c>
    </row>
    <row r="211" spans="1:7" x14ac:dyDescent="0.35">
      <c r="A211">
        <v>11500</v>
      </c>
      <c r="B211">
        <v>1338</v>
      </c>
      <c r="C211">
        <v>2026</v>
      </c>
      <c r="D211">
        <v>2433</v>
      </c>
      <c r="E211">
        <v>2718</v>
      </c>
      <c r="F211">
        <v>2989</v>
      </c>
      <c r="G211">
        <v>3250</v>
      </c>
    </row>
    <row r="212" spans="1:7" x14ac:dyDescent="0.35">
      <c r="A212">
        <v>11550</v>
      </c>
      <c r="B212">
        <v>1341</v>
      </c>
      <c r="C212">
        <v>2032</v>
      </c>
      <c r="D212">
        <v>2439</v>
      </c>
      <c r="E212">
        <v>2725</v>
      </c>
      <c r="F212">
        <v>2997</v>
      </c>
      <c r="G212">
        <v>3258</v>
      </c>
    </row>
    <row r="213" spans="1:7" x14ac:dyDescent="0.35">
      <c r="A213">
        <v>11600</v>
      </c>
      <c r="B213">
        <v>1345</v>
      </c>
      <c r="C213">
        <v>2037</v>
      </c>
      <c r="D213">
        <v>2445</v>
      </c>
      <c r="E213">
        <v>2731</v>
      </c>
      <c r="F213">
        <v>3005</v>
      </c>
      <c r="G213">
        <v>3266</v>
      </c>
    </row>
    <row r="214" spans="1:7" x14ac:dyDescent="0.35">
      <c r="A214">
        <v>11650</v>
      </c>
      <c r="B214">
        <v>1349</v>
      </c>
      <c r="C214">
        <v>2043</v>
      </c>
      <c r="D214">
        <v>2452</v>
      </c>
      <c r="E214">
        <v>2738</v>
      </c>
      <c r="F214">
        <v>3012</v>
      </c>
      <c r="G214">
        <v>3274</v>
      </c>
    </row>
    <row r="215" spans="1:7" x14ac:dyDescent="0.35">
      <c r="A215">
        <v>11700</v>
      </c>
      <c r="B215">
        <v>1352</v>
      </c>
      <c r="C215">
        <v>2048</v>
      </c>
      <c r="D215">
        <v>2457</v>
      </c>
      <c r="E215">
        <v>2745</v>
      </c>
      <c r="F215">
        <v>3019</v>
      </c>
      <c r="G215">
        <v>3282</v>
      </c>
    </row>
    <row r="216" spans="1:7" x14ac:dyDescent="0.35">
      <c r="A216">
        <v>11750</v>
      </c>
      <c r="B216">
        <v>1355</v>
      </c>
      <c r="C216">
        <v>2052</v>
      </c>
      <c r="D216">
        <v>2463</v>
      </c>
      <c r="E216">
        <v>2751</v>
      </c>
      <c r="F216">
        <v>3026</v>
      </c>
      <c r="G216">
        <v>3289</v>
      </c>
    </row>
    <row r="217" spans="1:7" x14ac:dyDescent="0.35">
      <c r="A217">
        <v>11800</v>
      </c>
      <c r="B217">
        <v>1359</v>
      </c>
      <c r="C217">
        <v>2057</v>
      </c>
      <c r="D217">
        <v>2468</v>
      </c>
      <c r="E217">
        <v>2757</v>
      </c>
      <c r="F217">
        <v>3032</v>
      </c>
      <c r="G217">
        <v>3296</v>
      </c>
    </row>
    <row r="218" spans="1:7" x14ac:dyDescent="0.35">
      <c r="A218">
        <v>11850</v>
      </c>
      <c r="B218">
        <v>1362</v>
      </c>
      <c r="C218">
        <v>2062</v>
      </c>
      <c r="D218">
        <v>2473</v>
      </c>
      <c r="E218">
        <v>2763</v>
      </c>
      <c r="F218">
        <v>3039</v>
      </c>
      <c r="G218">
        <v>3303</v>
      </c>
    </row>
    <row r="219" spans="1:7" x14ac:dyDescent="0.35">
      <c r="A219">
        <v>11900</v>
      </c>
      <c r="B219">
        <v>1365</v>
      </c>
      <c r="C219">
        <v>2066</v>
      </c>
      <c r="D219">
        <v>2479</v>
      </c>
      <c r="E219">
        <v>2769</v>
      </c>
      <c r="F219">
        <v>3045</v>
      </c>
      <c r="G219">
        <v>3310</v>
      </c>
    </row>
    <row r="220" spans="1:7" x14ac:dyDescent="0.35">
      <c r="A220">
        <v>11950</v>
      </c>
      <c r="B220">
        <v>1368</v>
      </c>
      <c r="C220">
        <v>2071</v>
      </c>
      <c r="D220">
        <v>2484</v>
      </c>
      <c r="E220">
        <v>2775</v>
      </c>
      <c r="F220">
        <v>3052</v>
      </c>
      <c r="G220">
        <v>3318</v>
      </c>
    </row>
    <row r="221" spans="1:7" x14ac:dyDescent="0.35">
      <c r="A221">
        <v>12000</v>
      </c>
      <c r="B221">
        <v>1372</v>
      </c>
      <c r="C221">
        <v>2076</v>
      </c>
      <c r="D221">
        <v>2489</v>
      </c>
      <c r="E221">
        <v>2781</v>
      </c>
      <c r="F221">
        <v>3059</v>
      </c>
      <c r="G221">
        <v>3325</v>
      </c>
    </row>
    <row r="222" spans="1:7" x14ac:dyDescent="0.35">
      <c r="A222">
        <v>12050</v>
      </c>
      <c r="B222">
        <v>1375</v>
      </c>
      <c r="C222">
        <v>2080</v>
      </c>
      <c r="D222">
        <v>2495</v>
      </c>
      <c r="E222">
        <v>2786</v>
      </c>
      <c r="F222">
        <v>3065</v>
      </c>
      <c r="G222">
        <v>3332</v>
      </c>
    </row>
    <row r="223" spans="1:7" x14ac:dyDescent="0.35">
      <c r="A223">
        <v>12100</v>
      </c>
      <c r="B223">
        <v>1378</v>
      </c>
      <c r="C223">
        <v>2085</v>
      </c>
      <c r="D223">
        <v>2500</v>
      </c>
      <c r="E223">
        <v>2792</v>
      </c>
      <c r="F223">
        <v>3072</v>
      </c>
      <c r="G223">
        <v>3339</v>
      </c>
    </row>
    <row r="224" spans="1:7" x14ac:dyDescent="0.35">
      <c r="A224">
        <v>12150</v>
      </c>
      <c r="B224">
        <v>1382</v>
      </c>
      <c r="C224">
        <v>2090</v>
      </c>
      <c r="D224">
        <v>2505</v>
      </c>
      <c r="E224">
        <v>2798</v>
      </c>
      <c r="F224">
        <v>3078</v>
      </c>
      <c r="G224">
        <v>3346</v>
      </c>
    </row>
    <row r="225" spans="1:7" x14ac:dyDescent="0.35">
      <c r="A225">
        <v>12200</v>
      </c>
      <c r="B225">
        <v>1385</v>
      </c>
      <c r="C225">
        <v>2095</v>
      </c>
      <c r="D225">
        <v>2511</v>
      </c>
      <c r="E225">
        <v>2804</v>
      </c>
      <c r="F225">
        <v>3085</v>
      </c>
      <c r="G225">
        <v>3353</v>
      </c>
    </row>
    <row r="226" spans="1:7" x14ac:dyDescent="0.35">
      <c r="A226">
        <v>12250</v>
      </c>
      <c r="B226">
        <v>1388</v>
      </c>
      <c r="C226">
        <v>2099</v>
      </c>
      <c r="D226">
        <v>2516</v>
      </c>
      <c r="E226">
        <v>2810</v>
      </c>
      <c r="F226">
        <v>3091</v>
      </c>
      <c r="G226">
        <v>3360</v>
      </c>
    </row>
    <row r="227" spans="1:7" x14ac:dyDescent="0.35">
      <c r="A227">
        <v>12300</v>
      </c>
      <c r="B227">
        <v>1391</v>
      </c>
      <c r="C227">
        <v>2104</v>
      </c>
      <c r="D227">
        <v>2521</v>
      </c>
      <c r="E227">
        <v>2816</v>
      </c>
      <c r="F227">
        <v>3098</v>
      </c>
      <c r="G227">
        <v>3367</v>
      </c>
    </row>
    <row r="228" spans="1:7" x14ac:dyDescent="0.35">
      <c r="A228">
        <v>12350</v>
      </c>
      <c r="B228">
        <v>1395</v>
      </c>
      <c r="C228">
        <v>2109</v>
      </c>
      <c r="D228">
        <v>2527</v>
      </c>
      <c r="E228">
        <v>2822</v>
      </c>
      <c r="F228">
        <v>3104</v>
      </c>
      <c r="G228">
        <v>3375</v>
      </c>
    </row>
    <row r="229" spans="1:7" x14ac:dyDescent="0.35">
      <c r="A229">
        <v>12400</v>
      </c>
      <c r="B229">
        <v>1398</v>
      </c>
      <c r="C229">
        <v>2113</v>
      </c>
      <c r="D229">
        <v>2532</v>
      </c>
      <c r="E229">
        <v>2828</v>
      </c>
      <c r="F229">
        <v>3111</v>
      </c>
      <c r="G229">
        <v>3382</v>
      </c>
    </row>
    <row r="230" spans="1:7" x14ac:dyDescent="0.35">
      <c r="A230">
        <v>12450</v>
      </c>
      <c r="B230">
        <v>1401</v>
      </c>
      <c r="C230">
        <v>2118</v>
      </c>
      <c r="D230">
        <v>2537</v>
      </c>
      <c r="E230">
        <v>2834</v>
      </c>
      <c r="F230">
        <v>3118</v>
      </c>
      <c r="G230">
        <v>3389</v>
      </c>
    </row>
    <row r="231" spans="1:7" x14ac:dyDescent="0.35">
      <c r="A231">
        <v>12500</v>
      </c>
      <c r="B231">
        <v>1405</v>
      </c>
      <c r="C231">
        <v>2123</v>
      </c>
      <c r="D231">
        <v>2543</v>
      </c>
      <c r="E231">
        <v>2840</v>
      </c>
      <c r="F231">
        <v>3124</v>
      </c>
      <c r="G231">
        <v>3396</v>
      </c>
    </row>
    <row r="232" spans="1:7" x14ac:dyDescent="0.35">
      <c r="A232">
        <v>12550</v>
      </c>
      <c r="B232">
        <v>1408</v>
      </c>
      <c r="C232">
        <v>2128</v>
      </c>
      <c r="D232">
        <v>2548</v>
      </c>
      <c r="E232">
        <v>2846</v>
      </c>
      <c r="F232">
        <v>3131</v>
      </c>
      <c r="G232">
        <v>3403</v>
      </c>
    </row>
    <row r="233" spans="1:7" x14ac:dyDescent="0.35">
      <c r="A233">
        <v>12600</v>
      </c>
      <c r="B233">
        <v>1411</v>
      </c>
      <c r="C233">
        <v>2132</v>
      </c>
      <c r="D233">
        <v>2553</v>
      </c>
      <c r="E233">
        <v>2852</v>
      </c>
      <c r="F233">
        <v>3137</v>
      </c>
      <c r="G233">
        <v>3410</v>
      </c>
    </row>
    <row r="234" spans="1:7" x14ac:dyDescent="0.35">
      <c r="A234">
        <v>12650</v>
      </c>
      <c r="B234">
        <v>1414</v>
      </c>
      <c r="C234">
        <v>2137</v>
      </c>
      <c r="D234">
        <v>2559</v>
      </c>
      <c r="E234">
        <v>2858</v>
      </c>
      <c r="F234">
        <v>3144</v>
      </c>
      <c r="G234">
        <v>3417</v>
      </c>
    </row>
    <row r="235" spans="1:7" x14ac:dyDescent="0.35">
      <c r="A235">
        <v>12700</v>
      </c>
      <c r="B235">
        <v>1418</v>
      </c>
      <c r="C235">
        <v>2142</v>
      </c>
      <c r="D235">
        <v>2564</v>
      </c>
      <c r="E235">
        <v>2864</v>
      </c>
      <c r="F235">
        <v>3150</v>
      </c>
      <c r="G235">
        <v>3424</v>
      </c>
    </row>
    <row r="236" spans="1:7" x14ac:dyDescent="0.35">
      <c r="A236">
        <v>12750</v>
      </c>
      <c r="B236">
        <v>1421</v>
      </c>
      <c r="C236">
        <v>2146</v>
      </c>
      <c r="D236">
        <v>2569</v>
      </c>
      <c r="E236">
        <v>2870</v>
      </c>
      <c r="F236">
        <v>3157</v>
      </c>
      <c r="G236">
        <v>3431</v>
      </c>
    </row>
    <row r="237" spans="1:7" x14ac:dyDescent="0.35">
      <c r="A237">
        <v>12800</v>
      </c>
      <c r="B237">
        <v>1424</v>
      </c>
      <c r="C237">
        <v>2151</v>
      </c>
      <c r="D237">
        <v>2575</v>
      </c>
      <c r="E237">
        <v>2876</v>
      </c>
      <c r="F237">
        <v>3163</v>
      </c>
      <c r="G237">
        <v>3439</v>
      </c>
    </row>
    <row r="238" spans="1:7" x14ac:dyDescent="0.35">
      <c r="A238">
        <v>12850</v>
      </c>
      <c r="B238">
        <v>1427</v>
      </c>
      <c r="C238">
        <v>2156</v>
      </c>
      <c r="D238">
        <v>2580</v>
      </c>
      <c r="E238">
        <v>2882</v>
      </c>
      <c r="F238">
        <v>3170</v>
      </c>
      <c r="G238">
        <v>3446</v>
      </c>
    </row>
    <row r="239" spans="1:7" x14ac:dyDescent="0.35">
      <c r="A239">
        <v>12900</v>
      </c>
      <c r="B239">
        <v>1431</v>
      </c>
      <c r="C239">
        <v>2160</v>
      </c>
      <c r="D239">
        <v>2585</v>
      </c>
      <c r="E239">
        <v>2888</v>
      </c>
      <c r="F239">
        <v>3176</v>
      </c>
      <c r="G239">
        <v>3453</v>
      </c>
    </row>
    <row r="240" spans="1:7" x14ac:dyDescent="0.35">
      <c r="A240">
        <v>12950</v>
      </c>
      <c r="B240">
        <v>1434</v>
      </c>
      <c r="C240">
        <v>2165</v>
      </c>
      <c r="D240">
        <v>2591</v>
      </c>
      <c r="E240">
        <v>2894</v>
      </c>
      <c r="F240">
        <v>3184</v>
      </c>
      <c r="G240">
        <v>3461</v>
      </c>
    </row>
    <row r="241" spans="1:7" x14ac:dyDescent="0.35">
      <c r="A241">
        <v>13000</v>
      </c>
      <c r="B241">
        <v>1438</v>
      </c>
      <c r="C241">
        <v>2171</v>
      </c>
      <c r="D241">
        <v>2598</v>
      </c>
      <c r="E241">
        <v>2903</v>
      </c>
      <c r="F241">
        <v>3193</v>
      </c>
      <c r="G241">
        <v>3471</v>
      </c>
    </row>
    <row r="242" spans="1:7" x14ac:dyDescent="0.35">
      <c r="A242">
        <v>13050</v>
      </c>
      <c r="B242">
        <v>1441</v>
      </c>
      <c r="C242">
        <v>2177</v>
      </c>
      <c r="D242">
        <v>2606</v>
      </c>
      <c r="E242">
        <v>2911</v>
      </c>
      <c r="F242">
        <v>3202</v>
      </c>
      <c r="G242">
        <v>3480</v>
      </c>
    </row>
    <row r="243" spans="1:7" x14ac:dyDescent="0.35">
      <c r="A243">
        <v>13100</v>
      </c>
      <c r="B243">
        <v>1444</v>
      </c>
      <c r="C243">
        <v>2183</v>
      </c>
      <c r="D243">
        <v>2613</v>
      </c>
      <c r="E243">
        <v>2919</v>
      </c>
      <c r="F243">
        <v>3211</v>
      </c>
      <c r="G243">
        <v>3490</v>
      </c>
    </row>
    <row r="244" spans="1:7" x14ac:dyDescent="0.35">
      <c r="A244">
        <v>13150</v>
      </c>
      <c r="B244">
        <v>1448</v>
      </c>
      <c r="C244">
        <v>2188</v>
      </c>
      <c r="D244">
        <v>2621</v>
      </c>
      <c r="E244">
        <v>2927</v>
      </c>
      <c r="F244">
        <v>3220</v>
      </c>
      <c r="G244">
        <v>3500</v>
      </c>
    </row>
    <row r="245" spans="1:7" x14ac:dyDescent="0.35">
      <c r="A245">
        <v>13200</v>
      </c>
      <c r="B245">
        <v>1451</v>
      </c>
      <c r="C245">
        <v>2194</v>
      </c>
      <c r="D245">
        <v>2628</v>
      </c>
      <c r="E245">
        <v>2936</v>
      </c>
      <c r="F245">
        <v>3229</v>
      </c>
      <c r="G245">
        <v>3510</v>
      </c>
    </row>
    <row r="246" spans="1:7" x14ac:dyDescent="0.35">
      <c r="A246">
        <v>13250</v>
      </c>
      <c r="B246">
        <v>1455</v>
      </c>
      <c r="C246">
        <v>2200</v>
      </c>
      <c r="D246">
        <v>2636</v>
      </c>
      <c r="E246">
        <v>2944</v>
      </c>
      <c r="F246">
        <v>3239</v>
      </c>
      <c r="G246">
        <v>3520</v>
      </c>
    </row>
    <row r="247" spans="1:7" x14ac:dyDescent="0.35">
      <c r="A247">
        <v>13300</v>
      </c>
      <c r="B247">
        <v>1458</v>
      </c>
      <c r="C247">
        <v>2205</v>
      </c>
      <c r="D247">
        <v>2643</v>
      </c>
      <c r="E247">
        <v>2952</v>
      </c>
      <c r="F247">
        <v>3248</v>
      </c>
      <c r="G247">
        <v>3530</v>
      </c>
    </row>
    <row r="248" spans="1:7" x14ac:dyDescent="0.35">
      <c r="A248">
        <v>13350</v>
      </c>
      <c r="B248">
        <v>1462</v>
      </c>
      <c r="C248">
        <v>2211</v>
      </c>
      <c r="D248">
        <v>2651</v>
      </c>
      <c r="E248">
        <v>2961</v>
      </c>
      <c r="F248">
        <v>3257</v>
      </c>
      <c r="G248">
        <v>3540</v>
      </c>
    </row>
    <row r="249" spans="1:7" x14ac:dyDescent="0.35">
      <c r="A249">
        <v>13400</v>
      </c>
      <c r="B249">
        <v>1465</v>
      </c>
      <c r="C249">
        <v>2217</v>
      </c>
      <c r="D249">
        <v>2658</v>
      </c>
      <c r="E249">
        <v>2969</v>
      </c>
      <c r="F249">
        <v>3266</v>
      </c>
      <c r="G249">
        <v>3550</v>
      </c>
    </row>
    <row r="250" spans="1:7" x14ac:dyDescent="0.35">
      <c r="A250">
        <v>13450</v>
      </c>
      <c r="B250">
        <v>1469</v>
      </c>
      <c r="C250">
        <v>2223</v>
      </c>
      <c r="D250">
        <v>2666</v>
      </c>
      <c r="E250">
        <v>2977</v>
      </c>
      <c r="F250">
        <v>3275</v>
      </c>
      <c r="G250">
        <v>3560</v>
      </c>
    </row>
    <row r="251" spans="1:7" x14ac:dyDescent="0.35">
      <c r="A251">
        <v>13500</v>
      </c>
      <c r="B251">
        <v>1472</v>
      </c>
      <c r="C251">
        <v>2228</v>
      </c>
      <c r="D251">
        <v>2673</v>
      </c>
      <c r="E251">
        <v>2986</v>
      </c>
      <c r="F251">
        <v>3284</v>
      </c>
      <c r="G251">
        <v>3570</v>
      </c>
    </row>
    <row r="252" spans="1:7" x14ac:dyDescent="0.35">
      <c r="A252">
        <v>13550</v>
      </c>
      <c r="B252">
        <v>1475</v>
      </c>
      <c r="C252">
        <v>2234</v>
      </c>
      <c r="D252">
        <v>2680</v>
      </c>
      <c r="E252">
        <v>2994</v>
      </c>
      <c r="F252">
        <v>3293</v>
      </c>
      <c r="G252">
        <v>3580</v>
      </c>
    </row>
    <row r="253" spans="1:7" x14ac:dyDescent="0.35">
      <c r="A253">
        <v>13600</v>
      </c>
      <c r="B253">
        <v>1479</v>
      </c>
      <c r="C253">
        <v>2240</v>
      </c>
      <c r="D253">
        <v>2688</v>
      </c>
      <c r="E253">
        <v>3002</v>
      </c>
      <c r="F253">
        <v>3303</v>
      </c>
      <c r="G253">
        <v>3590</v>
      </c>
    </row>
    <row r="254" spans="1:7" x14ac:dyDescent="0.35">
      <c r="A254">
        <v>13650</v>
      </c>
      <c r="B254">
        <v>1482</v>
      </c>
      <c r="C254">
        <v>2246</v>
      </c>
      <c r="D254">
        <v>2695</v>
      </c>
      <c r="E254">
        <v>3011</v>
      </c>
      <c r="F254">
        <v>3312</v>
      </c>
      <c r="G254">
        <v>3600</v>
      </c>
    </row>
    <row r="255" spans="1:7" x14ac:dyDescent="0.35">
      <c r="A255">
        <v>13700</v>
      </c>
      <c r="B255">
        <v>1486</v>
      </c>
      <c r="C255">
        <v>2251</v>
      </c>
      <c r="D255">
        <v>2703</v>
      </c>
      <c r="E255">
        <v>3019</v>
      </c>
      <c r="F255">
        <v>3321</v>
      </c>
      <c r="G255">
        <v>3610</v>
      </c>
    </row>
    <row r="256" spans="1:7" x14ac:dyDescent="0.35">
      <c r="A256">
        <v>13750</v>
      </c>
      <c r="B256">
        <v>1489</v>
      </c>
      <c r="C256">
        <v>2257</v>
      </c>
      <c r="D256">
        <v>2710</v>
      </c>
      <c r="E256">
        <v>3027</v>
      </c>
      <c r="F256">
        <v>3330</v>
      </c>
      <c r="G256">
        <v>3620</v>
      </c>
    </row>
    <row r="257" spans="1:7" x14ac:dyDescent="0.35">
      <c r="A257">
        <v>13800</v>
      </c>
      <c r="B257">
        <v>1493</v>
      </c>
      <c r="C257">
        <v>2263</v>
      </c>
      <c r="D257">
        <v>2718</v>
      </c>
      <c r="E257">
        <v>3036</v>
      </c>
      <c r="F257">
        <v>3339</v>
      </c>
      <c r="G257">
        <v>3630</v>
      </c>
    </row>
    <row r="258" spans="1:7" x14ac:dyDescent="0.35">
      <c r="A258">
        <v>13850</v>
      </c>
      <c r="B258">
        <v>1496</v>
      </c>
      <c r="C258">
        <v>2268</v>
      </c>
      <c r="D258">
        <v>2725</v>
      </c>
      <c r="E258">
        <v>3044</v>
      </c>
      <c r="F258">
        <v>3348</v>
      </c>
      <c r="G258">
        <v>3640</v>
      </c>
    </row>
    <row r="259" spans="1:7" x14ac:dyDescent="0.35">
      <c r="A259">
        <v>13900</v>
      </c>
      <c r="B259">
        <v>1500</v>
      </c>
      <c r="C259">
        <v>2274</v>
      </c>
      <c r="D259">
        <v>2733</v>
      </c>
      <c r="E259">
        <v>3052</v>
      </c>
      <c r="F259">
        <v>3358</v>
      </c>
      <c r="G259">
        <v>3650</v>
      </c>
    </row>
    <row r="260" spans="1:7" x14ac:dyDescent="0.35">
      <c r="A260">
        <v>13950</v>
      </c>
      <c r="B260">
        <v>1503</v>
      </c>
      <c r="C260">
        <v>2280</v>
      </c>
      <c r="D260">
        <v>2740</v>
      </c>
      <c r="E260">
        <v>3061</v>
      </c>
      <c r="F260">
        <v>3367</v>
      </c>
      <c r="G260">
        <v>3660</v>
      </c>
    </row>
    <row r="261" spans="1:7" x14ac:dyDescent="0.35">
      <c r="A261">
        <v>14000</v>
      </c>
      <c r="B261">
        <v>1506</v>
      </c>
      <c r="C261">
        <v>2286</v>
      </c>
      <c r="D261">
        <v>2748</v>
      </c>
      <c r="E261">
        <v>3069</v>
      </c>
      <c r="F261">
        <v>3376</v>
      </c>
      <c r="G261">
        <v>3670</v>
      </c>
    </row>
    <row r="262" spans="1:7" x14ac:dyDescent="0.35">
      <c r="A262">
        <v>14050</v>
      </c>
      <c r="B262">
        <v>1510</v>
      </c>
      <c r="C262">
        <v>2291</v>
      </c>
      <c r="D262">
        <v>2755</v>
      </c>
      <c r="E262">
        <v>3077</v>
      </c>
      <c r="F262">
        <v>3385</v>
      </c>
      <c r="G262">
        <v>3680</v>
      </c>
    </row>
    <row r="263" spans="1:7" x14ac:dyDescent="0.35">
      <c r="A263">
        <v>14100</v>
      </c>
      <c r="B263">
        <v>1513</v>
      </c>
      <c r="C263">
        <v>2297</v>
      </c>
      <c r="D263">
        <v>2762</v>
      </c>
      <c r="E263">
        <v>3086</v>
      </c>
      <c r="F263">
        <v>3394</v>
      </c>
      <c r="G263">
        <v>3690</v>
      </c>
    </row>
    <row r="264" spans="1:7" x14ac:dyDescent="0.35">
      <c r="A264">
        <v>14150</v>
      </c>
      <c r="B264">
        <v>1517</v>
      </c>
      <c r="C264">
        <v>2303</v>
      </c>
      <c r="D264">
        <v>2770</v>
      </c>
      <c r="E264">
        <v>3094</v>
      </c>
      <c r="F264">
        <v>3403</v>
      </c>
      <c r="G264">
        <v>3699</v>
      </c>
    </row>
    <row r="265" spans="1:7" x14ac:dyDescent="0.35">
      <c r="A265">
        <v>14200</v>
      </c>
      <c r="B265">
        <v>1520</v>
      </c>
      <c r="C265">
        <v>2309</v>
      </c>
      <c r="D265">
        <v>2777</v>
      </c>
      <c r="E265">
        <v>3102</v>
      </c>
      <c r="F265">
        <v>3413</v>
      </c>
      <c r="G265">
        <v>3709</v>
      </c>
    </row>
    <row r="266" spans="1:7" x14ac:dyDescent="0.35">
      <c r="A266">
        <v>14250</v>
      </c>
      <c r="B266">
        <v>1524</v>
      </c>
      <c r="C266">
        <v>2314</v>
      </c>
      <c r="D266">
        <v>2783</v>
      </c>
      <c r="E266">
        <v>3109</v>
      </c>
      <c r="F266">
        <v>3420</v>
      </c>
      <c r="G266">
        <v>3717</v>
      </c>
    </row>
    <row r="267" spans="1:7" x14ac:dyDescent="0.35">
      <c r="A267">
        <v>14300</v>
      </c>
      <c r="B267">
        <v>1528</v>
      </c>
      <c r="C267">
        <v>2319</v>
      </c>
      <c r="D267">
        <v>2789</v>
      </c>
      <c r="E267">
        <v>3115</v>
      </c>
      <c r="F267">
        <v>3427</v>
      </c>
      <c r="G267">
        <v>3725</v>
      </c>
    </row>
    <row r="268" spans="1:7" x14ac:dyDescent="0.35">
      <c r="A268">
        <v>14350</v>
      </c>
      <c r="B268">
        <v>1532</v>
      </c>
      <c r="C268">
        <v>2325</v>
      </c>
      <c r="D268">
        <v>2795</v>
      </c>
      <c r="E268">
        <v>3122</v>
      </c>
      <c r="F268">
        <v>3434</v>
      </c>
      <c r="G268">
        <v>3732</v>
      </c>
    </row>
    <row r="269" spans="1:7" x14ac:dyDescent="0.35">
      <c r="A269">
        <v>14400</v>
      </c>
      <c r="B269">
        <v>1536</v>
      </c>
      <c r="C269">
        <v>2330</v>
      </c>
      <c r="D269">
        <v>2800</v>
      </c>
      <c r="E269">
        <v>3128</v>
      </c>
      <c r="F269">
        <v>3441</v>
      </c>
      <c r="G269">
        <v>3740</v>
      </c>
    </row>
    <row r="270" spans="1:7" x14ac:dyDescent="0.35">
      <c r="A270">
        <v>14450</v>
      </c>
      <c r="B270">
        <v>1540</v>
      </c>
      <c r="C270">
        <v>2336</v>
      </c>
      <c r="D270">
        <v>2806</v>
      </c>
      <c r="E270">
        <v>3134</v>
      </c>
      <c r="F270">
        <v>3448</v>
      </c>
      <c r="G270">
        <v>3748</v>
      </c>
    </row>
    <row r="271" spans="1:7" x14ac:dyDescent="0.35">
      <c r="A271">
        <v>14500</v>
      </c>
      <c r="B271">
        <v>1544</v>
      </c>
      <c r="C271">
        <v>2341</v>
      </c>
      <c r="D271">
        <v>2812</v>
      </c>
      <c r="E271">
        <v>3141</v>
      </c>
      <c r="F271">
        <v>3455</v>
      </c>
      <c r="G271">
        <v>3755</v>
      </c>
    </row>
    <row r="272" spans="1:7" x14ac:dyDescent="0.35">
      <c r="A272">
        <v>14550</v>
      </c>
      <c r="B272">
        <v>1548</v>
      </c>
      <c r="C272">
        <v>2346</v>
      </c>
      <c r="D272">
        <v>2817</v>
      </c>
      <c r="E272">
        <v>3147</v>
      </c>
      <c r="F272">
        <v>3462</v>
      </c>
      <c r="G272">
        <v>3763</v>
      </c>
    </row>
    <row r="273" spans="1:7" x14ac:dyDescent="0.35">
      <c r="A273">
        <v>14600</v>
      </c>
      <c r="B273">
        <v>1552</v>
      </c>
      <c r="C273">
        <v>2352</v>
      </c>
      <c r="D273">
        <v>2823</v>
      </c>
      <c r="E273">
        <v>3153</v>
      </c>
      <c r="F273">
        <v>3469</v>
      </c>
      <c r="G273">
        <v>3771</v>
      </c>
    </row>
    <row r="274" spans="1:7" x14ac:dyDescent="0.35">
      <c r="A274">
        <v>14650</v>
      </c>
      <c r="B274">
        <v>1556</v>
      </c>
      <c r="C274">
        <v>2357</v>
      </c>
      <c r="D274">
        <v>2829</v>
      </c>
      <c r="E274">
        <v>3160</v>
      </c>
      <c r="F274">
        <v>3476</v>
      </c>
      <c r="G274">
        <v>3778</v>
      </c>
    </row>
    <row r="275" spans="1:7" x14ac:dyDescent="0.35">
      <c r="A275">
        <v>14700</v>
      </c>
      <c r="B275">
        <v>1560</v>
      </c>
      <c r="C275">
        <v>2362</v>
      </c>
      <c r="D275">
        <v>2835</v>
      </c>
      <c r="E275">
        <v>3166</v>
      </c>
      <c r="F275">
        <v>3483</v>
      </c>
      <c r="G275">
        <v>3786</v>
      </c>
    </row>
    <row r="276" spans="1:7" x14ac:dyDescent="0.35">
      <c r="A276">
        <v>14750</v>
      </c>
      <c r="B276">
        <v>1564</v>
      </c>
      <c r="C276">
        <v>2368</v>
      </c>
      <c r="D276">
        <v>2840</v>
      </c>
      <c r="E276">
        <v>3173</v>
      </c>
      <c r="F276">
        <v>3490</v>
      </c>
      <c r="G276">
        <v>3793</v>
      </c>
    </row>
    <row r="277" spans="1:7" x14ac:dyDescent="0.35">
      <c r="A277">
        <v>14800</v>
      </c>
      <c r="B277">
        <v>1568</v>
      </c>
      <c r="C277">
        <v>2373</v>
      </c>
      <c r="D277">
        <v>2846</v>
      </c>
      <c r="E277">
        <v>3179</v>
      </c>
      <c r="F277">
        <v>3497</v>
      </c>
      <c r="G277">
        <v>3801</v>
      </c>
    </row>
    <row r="278" spans="1:7" x14ac:dyDescent="0.35">
      <c r="A278">
        <v>14850</v>
      </c>
      <c r="B278">
        <v>1572</v>
      </c>
      <c r="C278">
        <v>2379</v>
      </c>
      <c r="D278">
        <v>2852</v>
      </c>
      <c r="E278">
        <v>3185</v>
      </c>
      <c r="F278">
        <v>3504</v>
      </c>
      <c r="G278">
        <v>3809</v>
      </c>
    </row>
    <row r="279" spans="1:7" x14ac:dyDescent="0.35">
      <c r="A279">
        <v>14900</v>
      </c>
      <c r="B279">
        <v>1576</v>
      </c>
      <c r="C279">
        <v>2384</v>
      </c>
      <c r="D279">
        <v>2857</v>
      </c>
      <c r="E279">
        <v>3192</v>
      </c>
      <c r="F279">
        <v>3511</v>
      </c>
      <c r="G279">
        <v>3816</v>
      </c>
    </row>
    <row r="280" spans="1:7" x14ac:dyDescent="0.35">
      <c r="A280">
        <v>14950</v>
      </c>
      <c r="B280">
        <v>1580</v>
      </c>
      <c r="C280">
        <v>2389</v>
      </c>
      <c r="D280">
        <v>2863</v>
      </c>
      <c r="E280">
        <v>3198</v>
      </c>
      <c r="F280">
        <v>3518</v>
      </c>
      <c r="G280">
        <v>3824</v>
      </c>
    </row>
    <row r="281" spans="1:7" x14ac:dyDescent="0.35">
      <c r="A281">
        <v>15000</v>
      </c>
      <c r="B281">
        <v>1584</v>
      </c>
      <c r="C281">
        <v>2395</v>
      </c>
      <c r="D281">
        <v>2869</v>
      </c>
      <c r="E281">
        <v>3204</v>
      </c>
      <c r="F281">
        <v>3525</v>
      </c>
      <c r="G281">
        <v>3832</v>
      </c>
    </row>
    <row r="282" spans="1:7" x14ac:dyDescent="0.35">
      <c r="A282">
        <v>15050</v>
      </c>
      <c r="B282">
        <v>1588</v>
      </c>
      <c r="C282">
        <v>2400</v>
      </c>
      <c r="D282">
        <v>2875</v>
      </c>
      <c r="E282">
        <v>3211</v>
      </c>
      <c r="F282">
        <v>3532</v>
      </c>
      <c r="G282">
        <v>3839</v>
      </c>
    </row>
    <row r="283" spans="1:7" x14ac:dyDescent="0.35">
      <c r="A283">
        <v>15100</v>
      </c>
      <c r="B283">
        <v>1592</v>
      </c>
      <c r="C283">
        <v>2406</v>
      </c>
      <c r="D283">
        <v>2880</v>
      </c>
      <c r="E283">
        <v>3217</v>
      </c>
      <c r="F283">
        <v>3539</v>
      </c>
      <c r="G283">
        <v>3847</v>
      </c>
    </row>
    <row r="284" spans="1:7" x14ac:dyDescent="0.35">
      <c r="A284">
        <v>15150</v>
      </c>
      <c r="B284">
        <v>1596</v>
      </c>
      <c r="C284">
        <v>2411</v>
      </c>
      <c r="D284">
        <v>2886</v>
      </c>
      <c r="E284">
        <v>3223</v>
      </c>
      <c r="F284">
        <v>3545</v>
      </c>
      <c r="G284">
        <v>3854</v>
      </c>
    </row>
    <row r="285" spans="1:7" x14ac:dyDescent="0.35">
      <c r="A285">
        <v>15200</v>
      </c>
      <c r="B285">
        <v>1599</v>
      </c>
      <c r="C285">
        <v>2416</v>
      </c>
      <c r="D285">
        <v>2891</v>
      </c>
      <c r="E285">
        <v>3229</v>
      </c>
      <c r="F285">
        <v>3552</v>
      </c>
      <c r="G285">
        <v>3861</v>
      </c>
    </row>
    <row r="286" spans="1:7" x14ac:dyDescent="0.35">
      <c r="A286">
        <v>15250</v>
      </c>
      <c r="B286">
        <v>1603</v>
      </c>
      <c r="C286">
        <v>2421</v>
      </c>
      <c r="D286">
        <v>2896</v>
      </c>
      <c r="E286">
        <v>3235</v>
      </c>
      <c r="F286">
        <v>3558</v>
      </c>
      <c r="G286">
        <v>3868</v>
      </c>
    </row>
    <row r="287" spans="1:7" x14ac:dyDescent="0.35">
      <c r="A287">
        <v>15300</v>
      </c>
      <c r="B287">
        <v>1607</v>
      </c>
      <c r="C287">
        <v>2426</v>
      </c>
      <c r="D287">
        <v>2901</v>
      </c>
      <c r="E287">
        <v>3241</v>
      </c>
      <c r="F287">
        <v>3565</v>
      </c>
      <c r="G287">
        <v>3875</v>
      </c>
    </row>
    <row r="288" spans="1:7" x14ac:dyDescent="0.35">
      <c r="A288">
        <v>15350</v>
      </c>
      <c r="B288">
        <v>1610</v>
      </c>
      <c r="C288">
        <v>2431</v>
      </c>
      <c r="D288">
        <v>2907</v>
      </c>
      <c r="E288">
        <v>3247</v>
      </c>
      <c r="F288">
        <v>3571</v>
      </c>
      <c r="G288">
        <v>3882</v>
      </c>
    </row>
    <row r="289" spans="1:7" x14ac:dyDescent="0.35">
      <c r="A289">
        <v>15400</v>
      </c>
      <c r="B289">
        <v>1614</v>
      </c>
      <c r="C289">
        <v>2436</v>
      </c>
      <c r="D289">
        <v>2912</v>
      </c>
      <c r="E289">
        <v>3253</v>
      </c>
      <c r="F289">
        <v>3578</v>
      </c>
      <c r="G289">
        <v>3889</v>
      </c>
    </row>
    <row r="290" spans="1:7" x14ac:dyDescent="0.35">
      <c r="A290">
        <v>15450</v>
      </c>
      <c r="B290">
        <v>1618</v>
      </c>
      <c r="C290">
        <v>2441</v>
      </c>
      <c r="D290">
        <v>2917</v>
      </c>
      <c r="E290">
        <v>3258</v>
      </c>
      <c r="F290">
        <v>3584</v>
      </c>
      <c r="G290">
        <v>3896</v>
      </c>
    </row>
    <row r="291" spans="1:7" x14ac:dyDescent="0.35">
      <c r="A291">
        <v>15500</v>
      </c>
      <c r="B291">
        <v>1621</v>
      </c>
      <c r="C291">
        <v>2445</v>
      </c>
      <c r="D291">
        <v>2922</v>
      </c>
      <c r="E291">
        <v>3264</v>
      </c>
      <c r="F291">
        <v>3591</v>
      </c>
      <c r="G291">
        <v>3903</v>
      </c>
    </row>
    <row r="292" spans="1:7" x14ac:dyDescent="0.35">
      <c r="A292">
        <v>15550</v>
      </c>
      <c r="B292">
        <v>1623</v>
      </c>
      <c r="C292">
        <v>2448</v>
      </c>
      <c r="D292">
        <v>2926</v>
      </c>
      <c r="E292">
        <v>3268</v>
      </c>
      <c r="F292">
        <v>3595</v>
      </c>
      <c r="G292">
        <v>3908</v>
      </c>
    </row>
    <row r="293" spans="1:7" x14ac:dyDescent="0.35">
      <c r="A293">
        <v>15600</v>
      </c>
      <c r="B293">
        <v>1625</v>
      </c>
      <c r="C293">
        <v>2451</v>
      </c>
      <c r="D293">
        <v>2929</v>
      </c>
      <c r="E293">
        <v>3272</v>
      </c>
      <c r="F293">
        <v>3599</v>
      </c>
      <c r="G293">
        <v>3912</v>
      </c>
    </row>
    <row r="294" spans="1:7" x14ac:dyDescent="0.35">
      <c r="A294">
        <v>15650</v>
      </c>
      <c r="B294">
        <v>1627</v>
      </c>
      <c r="C294">
        <v>2454</v>
      </c>
      <c r="D294">
        <v>2933</v>
      </c>
      <c r="E294">
        <v>3276</v>
      </c>
      <c r="F294">
        <v>3603</v>
      </c>
      <c r="G294">
        <v>3917</v>
      </c>
    </row>
    <row r="295" spans="1:7" x14ac:dyDescent="0.35">
      <c r="A295">
        <v>15700</v>
      </c>
      <c r="B295">
        <v>1629</v>
      </c>
      <c r="C295">
        <v>2457</v>
      </c>
      <c r="D295">
        <v>2936</v>
      </c>
      <c r="E295">
        <v>3280</v>
      </c>
      <c r="F295">
        <v>3607</v>
      </c>
      <c r="G295">
        <v>3921</v>
      </c>
    </row>
    <row r="296" spans="1:7" x14ac:dyDescent="0.35">
      <c r="A296">
        <v>15750</v>
      </c>
      <c r="B296">
        <v>1630</v>
      </c>
      <c r="C296">
        <v>2459</v>
      </c>
      <c r="D296">
        <v>2939</v>
      </c>
      <c r="E296">
        <v>3283</v>
      </c>
      <c r="F296">
        <v>3612</v>
      </c>
      <c r="G296">
        <v>3926</v>
      </c>
    </row>
    <row r="297" spans="1:7" x14ac:dyDescent="0.35">
      <c r="A297">
        <v>15800</v>
      </c>
      <c r="B297">
        <v>1632</v>
      </c>
      <c r="C297">
        <v>2462</v>
      </c>
      <c r="D297">
        <v>2943</v>
      </c>
      <c r="E297">
        <v>3287</v>
      </c>
      <c r="F297">
        <v>3616</v>
      </c>
      <c r="G297">
        <v>3930</v>
      </c>
    </row>
    <row r="298" spans="1:7" x14ac:dyDescent="0.35">
      <c r="A298">
        <v>15850</v>
      </c>
      <c r="B298">
        <v>1634</v>
      </c>
      <c r="C298">
        <v>2465</v>
      </c>
      <c r="D298">
        <v>2946</v>
      </c>
      <c r="E298">
        <v>3291</v>
      </c>
      <c r="F298">
        <v>3620</v>
      </c>
      <c r="G298">
        <v>3935</v>
      </c>
    </row>
    <row r="299" spans="1:7" x14ac:dyDescent="0.35">
      <c r="A299">
        <v>15900</v>
      </c>
      <c r="B299">
        <v>1636</v>
      </c>
      <c r="C299">
        <v>2468</v>
      </c>
      <c r="D299">
        <v>2950</v>
      </c>
      <c r="E299">
        <v>3295</v>
      </c>
      <c r="F299">
        <v>3624</v>
      </c>
      <c r="G299">
        <v>3940</v>
      </c>
    </row>
    <row r="300" spans="1:7" x14ac:dyDescent="0.35">
      <c r="A300">
        <v>15950</v>
      </c>
      <c r="B300">
        <v>1638</v>
      </c>
      <c r="C300">
        <v>2471</v>
      </c>
      <c r="D300">
        <v>2953</v>
      </c>
      <c r="E300">
        <v>3299</v>
      </c>
      <c r="F300">
        <v>3628</v>
      </c>
      <c r="G300">
        <v>3944</v>
      </c>
    </row>
    <row r="301" spans="1:7" x14ac:dyDescent="0.35">
      <c r="A301">
        <v>16000</v>
      </c>
      <c r="B301">
        <v>1639</v>
      </c>
      <c r="C301">
        <v>2473</v>
      </c>
      <c r="D301">
        <v>2957</v>
      </c>
      <c r="E301">
        <v>3302</v>
      </c>
      <c r="F301">
        <v>3633</v>
      </c>
      <c r="G301">
        <v>3949</v>
      </c>
    </row>
    <row r="302" spans="1:7" x14ac:dyDescent="0.35">
      <c r="A302">
        <v>16050</v>
      </c>
      <c r="B302">
        <v>1641</v>
      </c>
      <c r="C302">
        <v>2476</v>
      </c>
      <c r="D302">
        <v>2960</v>
      </c>
      <c r="E302">
        <v>3306</v>
      </c>
      <c r="F302">
        <v>3637</v>
      </c>
      <c r="G302">
        <v>3953</v>
      </c>
    </row>
    <row r="303" spans="1:7" x14ac:dyDescent="0.35">
      <c r="A303">
        <v>16100</v>
      </c>
      <c r="B303">
        <v>1643</v>
      </c>
      <c r="C303">
        <v>2479</v>
      </c>
      <c r="D303">
        <v>2963</v>
      </c>
      <c r="E303">
        <v>3310</v>
      </c>
      <c r="F303">
        <v>3641</v>
      </c>
      <c r="G303">
        <v>3958</v>
      </c>
    </row>
    <row r="304" spans="1:7" x14ac:dyDescent="0.35">
      <c r="A304">
        <v>16150</v>
      </c>
      <c r="B304">
        <v>1645</v>
      </c>
      <c r="C304">
        <v>2482</v>
      </c>
      <c r="D304">
        <v>2967</v>
      </c>
      <c r="E304">
        <v>3314</v>
      </c>
      <c r="F304">
        <v>3645</v>
      </c>
      <c r="G304">
        <v>3962</v>
      </c>
    </row>
    <row r="305" spans="1:7" x14ac:dyDescent="0.35">
      <c r="A305">
        <v>16200</v>
      </c>
      <c r="B305">
        <v>1647</v>
      </c>
      <c r="C305">
        <v>2485</v>
      </c>
      <c r="D305">
        <v>2970</v>
      </c>
      <c r="E305">
        <v>3318</v>
      </c>
      <c r="F305">
        <v>3649</v>
      </c>
      <c r="G305">
        <v>3967</v>
      </c>
    </row>
    <row r="306" spans="1:7" x14ac:dyDescent="0.35">
      <c r="A306">
        <v>16250</v>
      </c>
      <c r="B306">
        <v>1649</v>
      </c>
      <c r="C306">
        <v>2487</v>
      </c>
      <c r="D306">
        <v>2974</v>
      </c>
      <c r="E306">
        <v>3322</v>
      </c>
      <c r="F306">
        <v>3654</v>
      </c>
      <c r="G306">
        <v>3972</v>
      </c>
    </row>
    <row r="307" spans="1:7" x14ac:dyDescent="0.35">
      <c r="A307">
        <v>16300</v>
      </c>
      <c r="B307">
        <v>1650</v>
      </c>
      <c r="C307">
        <v>2490</v>
      </c>
      <c r="D307">
        <v>2977</v>
      </c>
      <c r="E307">
        <v>3325</v>
      </c>
      <c r="F307">
        <v>3658</v>
      </c>
      <c r="G307">
        <v>3976</v>
      </c>
    </row>
    <row r="308" spans="1:7" x14ac:dyDescent="0.35">
      <c r="A308">
        <v>16350</v>
      </c>
      <c r="B308">
        <v>1652</v>
      </c>
      <c r="C308">
        <v>2493</v>
      </c>
      <c r="D308">
        <v>2980</v>
      </c>
      <c r="E308">
        <v>3329</v>
      </c>
      <c r="F308">
        <v>3662</v>
      </c>
      <c r="G308">
        <v>3981</v>
      </c>
    </row>
    <row r="309" spans="1:7" x14ac:dyDescent="0.35">
      <c r="A309">
        <v>16400</v>
      </c>
      <c r="B309">
        <v>1654</v>
      </c>
      <c r="C309">
        <v>2496</v>
      </c>
      <c r="D309">
        <v>2984</v>
      </c>
      <c r="E309">
        <v>3333</v>
      </c>
      <c r="F309">
        <v>3666</v>
      </c>
      <c r="G309">
        <v>3985</v>
      </c>
    </row>
    <row r="310" spans="1:7" x14ac:dyDescent="0.35">
      <c r="A310">
        <v>16450</v>
      </c>
      <c r="B310">
        <v>1656</v>
      </c>
      <c r="C310">
        <v>2499</v>
      </c>
      <c r="D310">
        <v>2987</v>
      </c>
      <c r="E310">
        <v>3337</v>
      </c>
      <c r="F310">
        <v>3670</v>
      </c>
      <c r="G310">
        <v>3990</v>
      </c>
    </row>
    <row r="311" spans="1:7" x14ac:dyDescent="0.35">
      <c r="A311">
        <v>16500</v>
      </c>
      <c r="B311">
        <v>1658</v>
      </c>
      <c r="C311">
        <v>2501</v>
      </c>
      <c r="D311">
        <v>2991</v>
      </c>
      <c r="E311">
        <v>3341</v>
      </c>
      <c r="F311">
        <v>3675</v>
      </c>
      <c r="G311">
        <v>3994</v>
      </c>
    </row>
    <row r="312" spans="1:7" x14ac:dyDescent="0.35">
      <c r="A312">
        <v>16550</v>
      </c>
      <c r="B312">
        <v>1659</v>
      </c>
      <c r="C312">
        <v>2504</v>
      </c>
      <c r="D312">
        <v>2994</v>
      </c>
      <c r="E312">
        <v>3344</v>
      </c>
      <c r="F312">
        <v>3679</v>
      </c>
      <c r="G312">
        <v>3999</v>
      </c>
    </row>
    <row r="313" spans="1:7" x14ac:dyDescent="0.35">
      <c r="A313">
        <v>16600</v>
      </c>
      <c r="B313">
        <v>1661</v>
      </c>
      <c r="C313">
        <v>2507</v>
      </c>
      <c r="D313">
        <v>2998</v>
      </c>
      <c r="E313">
        <v>3348</v>
      </c>
      <c r="F313">
        <v>3683</v>
      </c>
      <c r="G313">
        <v>4004</v>
      </c>
    </row>
    <row r="314" spans="1:7" x14ac:dyDescent="0.35">
      <c r="A314">
        <v>16650</v>
      </c>
      <c r="B314">
        <v>1663</v>
      </c>
      <c r="C314">
        <v>2510</v>
      </c>
      <c r="D314">
        <v>3001</v>
      </c>
      <c r="E314">
        <v>3352</v>
      </c>
      <c r="F314">
        <v>3687</v>
      </c>
      <c r="G314">
        <v>4008</v>
      </c>
    </row>
    <row r="315" spans="1:7" x14ac:dyDescent="0.35">
      <c r="A315">
        <v>16700</v>
      </c>
      <c r="B315">
        <v>1665</v>
      </c>
      <c r="C315">
        <v>2513</v>
      </c>
      <c r="D315">
        <v>3004</v>
      </c>
      <c r="E315">
        <v>3356</v>
      </c>
      <c r="F315">
        <v>3691</v>
      </c>
      <c r="G315">
        <v>4013</v>
      </c>
    </row>
    <row r="316" spans="1:7" x14ac:dyDescent="0.35">
      <c r="A316">
        <v>16750</v>
      </c>
      <c r="B316">
        <v>1667</v>
      </c>
      <c r="C316">
        <v>2515</v>
      </c>
      <c r="D316">
        <v>3008</v>
      </c>
      <c r="E316">
        <v>3360</v>
      </c>
      <c r="F316">
        <v>3696</v>
      </c>
      <c r="G316">
        <v>4017</v>
      </c>
    </row>
    <row r="317" spans="1:7" x14ac:dyDescent="0.35">
      <c r="A317">
        <v>16800</v>
      </c>
      <c r="B317">
        <v>1668</v>
      </c>
      <c r="C317">
        <v>2518</v>
      </c>
      <c r="D317">
        <v>3011</v>
      </c>
      <c r="E317">
        <v>3364</v>
      </c>
      <c r="F317">
        <v>3700</v>
      </c>
      <c r="G317">
        <v>4022</v>
      </c>
    </row>
    <row r="318" spans="1:7" x14ac:dyDescent="0.35">
      <c r="A318">
        <v>16850</v>
      </c>
      <c r="B318">
        <v>1670</v>
      </c>
      <c r="C318">
        <v>2521</v>
      </c>
      <c r="D318">
        <v>3015</v>
      </c>
      <c r="E318">
        <v>3367</v>
      </c>
      <c r="F318">
        <v>3704</v>
      </c>
      <c r="G318">
        <v>4026</v>
      </c>
    </row>
    <row r="319" spans="1:7" x14ac:dyDescent="0.35">
      <c r="A319">
        <v>16900</v>
      </c>
      <c r="B319">
        <v>1672</v>
      </c>
      <c r="C319">
        <v>2524</v>
      </c>
      <c r="D319">
        <v>3018</v>
      </c>
      <c r="E319">
        <v>3371</v>
      </c>
      <c r="F319">
        <v>3708</v>
      </c>
      <c r="G319">
        <v>4031</v>
      </c>
    </row>
    <row r="320" spans="1:7" x14ac:dyDescent="0.35">
      <c r="A320">
        <v>16950</v>
      </c>
      <c r="B320">
        <v>1674</v>
      </c>
      <c r="C320">
        <v>2527</v>
      </c>
      <c r="D320">
        <v>3021</v>
      </c>
      <c r="E320">
        <v>3375</v>
      </c>
      <c r="F320">
        <v>3712</v>
      </c>
      <c r="G320">
        <v>4035</v>
      </c>
    </row>
    <row r="321" spans="1:7" x14ac:dyDescent="0.35">
      <c r="A321">
        <v>17000</v>
      </c>
      <c r="B321">
        <v>1676</v>
      </c>
      <c r="C321">
        <v>2529</v>
      </c>
      <c r="D321">
        <v>3025</v>
      </c>
      <c r="E321">
        <v>3379</v>
      </c>
      <c r="F321">
        <v>3717</v>
      </c>
      <c r="G321">
        <v>4040</v>
      </c>
    </row>
    <row r="322" spans="1:7" x14ac:dyDescent="0.35">
      <c r="A322">
        <v>17050</v>
      </c>
      <c r="B322">
        <v>1678</v>
      </c>
      <c r="C322">
        <v>2532</v>
      </c>
      <c r="D322">
        <v>3028</v>
      </c>
      <c r="E322">
        <v>3383</v>
      </c>
      <c r="F322">
        <v>3721</v>
      </c>
      <c r="G322">
        <v>4045</v>
      </c>
    </row>
    <row r="323" spans="1:7" x14ac:dyDescent="0.35">
      <c r="A323">
        <v>17100</v>
      </c>
      <c r="B323">
        <v>1679</v>
      </c>
      <c r="C323">
        <v>2535</v>
      </c>
      <c r="D323">
        <v>3032</v>
      </c>
      <c r="E323">
        <v>3386</v>
      </c>
      <c r="F323">
        <v>3725</v>
      </c>
      <c r="G323">
        <v>4049</v>
      </c>
    </row>
    <row r="324" spans="1:7" x14ac:dyDescent="0.35">
      <c r="A324">
        <v>17150</v>
      </c>
      <c r="B324">
        <v>1681</v>
      </c>
      <c r="C324">
        <v>2538</v>
      </c>
      <c r="D324">
        <v>3035</v>
      </c>
      <c r="E324">
        <v>3390</v>
      </c>
      <c r="F324">
        <v>3729</v>
      </c>
      <c r="G324">
        <v>4054</v>
      </c>
    </row>
    <row r="325" spans="1:7" x14ac:dyDescent="0.35">
      <c r="A325">
        <v>17200</v>
      </c>
      <c r="B325">
        <v>1683</v>
      </c>
      <c r="C325">
        <v>2541</v>
      </c>
      <c r="D325">
        <v>3039</v>
      </c>
      <c r="E325">
        <v>3394</v>
      </c>
      <c r="F325">
        <v>3733</v>
      </c>
      <c r="G325">
        <v>4058</v>
      </c>
    </row>
    <row r="326" spans="1:7" x14ac:dyDescent="0.35">
      <c r="A326">
        <v>17250</v>
      </c>
      <c r="B326">
        <v>1685</v>
      </c>
      <c r="C326">
        <v>2543</v>
      </c>
      <c r="D326">
        <v>3042</v>
      </c>
      <c r="E326">
        <v>3398</v>
      </c>
      <c r="F326">
        <v>3738</v>
      </c>
      <c r="G326">
        <v>4063</v>
      </c>
    </row>
    <row r="327" spans="1:7" x14ac:dyDescent="0.35">
      <c r="A327">
        <v>17300</v>
      </c>
      <c r="B327">
        <v>1687</v>
      </c>
      <c r="C327">
        <v>2546</v>
      </c>
      <c r="D327">
        <v>3045</v>
      </c>
      <c r="E327">
        <v>3402</v>
      </c>
      <c r="F327">
        <v>3742</v>
      </c>
      <c r="G327">
        <v>4067</v>
      </c>
    </row>
    <row r="328" spans="1:7" x14ac:dyDescent="0.35">
      <c r="A328">
        <v>17350</v>
      </c>
      <c r="B328">
        <v>1688</v>
      </c>
      <c r="C328">
        <v>2549</v>
      </c>
      <c r="D328">
        <v>3049</v>
      </c>
      <c r="E328">
        <v>3406</v>
      </c>
      <c r="F328">
        <v>3746</v>
      </c>
      <c r="G328">
        <v>4072</v>
      </c>
    </row>
    <row r="329" spans="1:7" x14ac:dyDescent="0.35">
      <c r="A329">
        <v>17400</v>
      </c>
      <c r="B329">
        <v>1690</v>
      </c>
      <c r="C329">
        <v>2552</v>
      </c>
      <c r="D329">
        <v>3052</v>
      </c>
      <c r="E329">
        <v>3409</v>
      </c>
      <c r="F329">
        <v>3750</v>
      </c>
      <c r="G329">
        <v>4077</v>
      </c>
    </row>
    <row r="330" spans="1:7" x14ac:dyDescent="0.35">
      <c r="A330">
        <v>17450</v>
      </c>
      <c r="B330">
        <v>1692</v>
      </c>
      <c r="C330">
        <v>2555</v>
      </c>
      <c r="D330">
        <v>3056</v>
      </c>
      <c r="E330">
        <v>3413</v>
      </c>
      <c r="F330">
        <v>3754</v>
      </c>
      <c r="G330">
        <v>4081</v>
      </c>
    </row>
    <row r="331" spans="1:7" x14ac:dyDescent="0.35">
      <c r="A331">
        <v>17500</v>
      </c>
      <c r="B331">
        <v>1694</v>
      </c>
      <c r="C331">
        <v>2557</v>
      </c>
      <c r="D331">
        <v>3059</v>
      </c>
      <c r="E331">
        <v>3417</v>
      </c>
      <c r="F331">
        <v>3759</v>
      </c>
      <c r="G331">
        <v>4086</v>
      </c>
    </row>
    <row r="332" spans="1:7" x14ac:dyDescent="0.35">
      <c r="A332">
        <v>17550</v>
      </c>
      <c r="B332">
        <v>1696</v>
      </c>
      <c r="C332">
        <v>2560</v>
      </c>
      <c r="D332">
        <v>3063</v>
      </c>
      <c r="E332">
        <v>3421</v>
      </c>
      <c r="F332">
        <v>3763</v>
      </c>
      <c r="G332">
        <v>4090</v>
      </c>
    </row>
    <row r="333" spans="1:7" x14ac:dyDescent="0.35">
      <c r="A333">
        <v>17600</v>
      </c>
      <c r="B333">
        <v>1698</v>
      </c>
      <c r="C333">
        <v>2564</v>
      </c>
      <c r="D333">
        <v>3067</v>
      </c>
      <c r="E333">
        <v>3426</v>
      </c>
      <c r="F333">
        <v>3769</v>
      </c>
      <c r="G333">
        <v>4096</v>
      </c>
    </row>
    <row r="334" spans="1:7" x14ac:dyDescent="0.35">
      <c r="A334">
        <v>17650</v>
      </c>
      <c r="B334">
        <v>1701</v>
      </c>
      <c r="C334">
        <v>2568</v>
      </c>
      <c r="D334">
        <v>3072</v>
      </c>
      <c r="E334">
        <v>3431</v>
      </c>
      <c r="F334">
        <v>3774</v>
      </c>
      <c r="G334">
        <v>4103</v>
      </c>
    </row>
    <row r="335" spans="1:7" x14ac:dyDescent="0.35">
      <c r="A335">
        <v>17700</v>
      </c>
      <c r="B335">
        <v>1704</v>
      </c>
      <c r="C335">
        <v>2572</v>
      </c>
      <c r="D335">
        <v>3076</v>
      </c>
      <c r="E335">
        <v>3436</v>
      </c>
      <c r="F335">
        <v>3780</v>
      </c>
      <c r="G335">
        <v>4109</v>
      </c>
    </row>
    <row r="336" spans="1:7" x14ac:dyDescent="0.35">
      <c r="A336">
        <v>17750</v>
      </c>
      <c r="B336">
        <v>1706</v>
      </c>
      <c r="C336">
        <v>2576</v>
      </c>
      <c r="D336">
        <v>3081</v>
      </c>
      <c r="E336">
        <v>3441</v>
      </c>
      <c r="F336">
        <v>3785</v>
      </c>
      <c r="G336">
        <v>4115</v>
      </c>
    </row>
    <row r="337" spans="1:7" x14ac:dyDescent="0.35">
      <c r="A337">
        <v>17800</v>
      </c>
      <c r="B337">
        <v>1709</v>
      </c>
      <c r="C337">
        <v>2580</v>
      </c>
      <c r="D337">
        <v>3085</v>
      </c>
      <c r="E337">
        <v>3446</v>
      </c>
      <c r="F337">
        <v>3791</v>
      </c>
      <c r="G337">
        <v>4121</v>
      </c>
    </row>
    <row r="338" spans="1:7" x14ac:dyDescent="0.35">
      <c r="A338">
        <v>17850</v>
      </c>
      <c r="B338">
        <v>1711</v>
      </c>
      <c r="C338">
        <v>2583</v>
      </c>
      <c r="D338">
        <v>3090</v>
      </c>
      <c r="E338">
        <v>3451</v>
      </c>
      <c r="F338">
        <v>3797</v>
      </c>
      <c r="G338">
        <v>4127</v>
      </c>
    </row>
    <row r="339" spans="1:7" x14ac:dyDescent="0.35">
      <c r="A339">
        <v>17900</v>
      </c>
      <c r="B339">
        <v>1714</v>
      </c>
      <c r="C339">
        <v>2587</v>
      </c>
      <c r="D339">
        <v>3095</v>
      </c>
      <c r="E339">
        <v>3457</v>
      </c>
      <c r="F339">
        <v>3802</v>
      </c>
      <c r="G339">
        <v>4133</v>
      </c>
    </row>
    <row r="340" spans="1:7" x14ac:dyDescent="0.35">
      <c r="A340">
        <v>17950</v>
      </c>
      <c r="B340">
        <v>1717</v>
      </c>
      <c r="C340">
        <v>2591</v>
      </c>
      <c r="D340">
        <v>3099</v>
      </c>
      <c r="E340">
        <v>3462</v>
      </c>
      <c r="F340">
        <v>3808</v>
      </c>
      <c r="G340">
        <v>4139</v>
      </c>
    </row>
    <row r="341" spans="1:7" x14ac:dyDescent="0.35">
      <c r="A341">
        <v>18000</v>
      </c>
      <c r="B341">
        <v>1719</v>
      </c>
      <c r="C341">
        <v>2595</v>
      </c>
      <c r="D341">
        <v>3104</v>
      </c>
      <c r="E341">
        <v>3467</v>
      </c>
      <c r="F341">
        <v>3813</v>
      </c>
      <c r="G341">
        <v>4145</v>
      </c>
    </row>
    <row r="342" spans="1:7" x14ac:dyDescent="0.35">
      <c r="A342">
        <v>18050</v>
      </c>
      <c r="B342">
        <v>1722</v>
      </c>
      <c r="C342">
        <v>2599</v>
      </c>
      <c r="D342">
        <v>3108</v>
      </c>
      <c r="E342">
        <v>3472</v>
      </c>
      <c r="F342">
        <v>3819</v>
      </c>
      <c r="G342">
        <v>4151</v>
      </c>
    </row>
    <row r="343" spans="1:7" x14ac:dyDescent="0.35">
      <c r="A343">
        <v>18100</v>
      </c>
      <c r="B343">
        <v>1724</v>
      </c>
      <c r="C343">
        <v>2603</v>
      </c>
      <c r="D343">
        <v>3113</v>
      </c>
      <c r="E343">
        <v>3477</v>
      </c>
      <c r="F343">
        <v>3825</v>
      </c>
      <c r="G343">
        <v>4157</v>
      </c>
    </row>
    <row r="344" spans="1:7" x14ac:dyDescent="0.35">
      <c r="A344">
        <v>18150</v>
      </c>
      <c r="B344">
        <v>1727</v>
      </c>
      <c r="C344">
        <v>2607</v>
      </c>
      <c r="D344">
        <v>3117</v>
      </c>
      <c r="E344">
        <v>3482</v>
      </c>
      <c r="F344">
        <v>3830</v>
      </c>
      <c r="G344">
        <v>4164</v>
      </c>
    </row>
    <row r="345" spans="1:7" x14ac:dyDescent="0.35">
      <c r="A345">
        <v>18200</v>
      </c>
      <c r="B345">
        <v>1730</v>
      </c>
      <c r="C345">
        <v>2611</v>
      </c>
      <c r="D345">
        <v>3122</v>
      </c>
      <c r="E345">
        <v>3487</v>
      </c>
      <c r="F345">
        <v>3836</v>
      </c>
      <c r="G345">
        <v>4170</v>
      </c>
    </row>
    <row r="346" spans="1:7" x14ac:dyDescent="0.35">
      <c r="A346">
        <v>18250</v>
      </c>
      <c r="B346">
        <v>1732</v>
      </c>
      <c r="C346">
        <v>2615</v>
      </c>
      <c r="D346">
        <v>3127</v>
      </c>
      <c r="E346">
        <v>3492</v>
      </c>
      <c r="F346">
        <v>3842</v>
      </c>
      <c r="G346">
        <v>4176</v>
      </c>
    </row>
    <row r="347" spans="1:7" x14ac:dyDescent="0.35">
      <c r="A347">
        <v>18300</v>
      </c>
      <c r="B347">
        <v>1735</v>
      </c>
      <c r="C347">
        <v>2618</v>
      </c>
      <c r="D347">
        <v>3131</v>
      </c>
      <c r="E347">
        <v>3497</v>
      </c>
      <c r="F347">
        <v>3847</v>
      </c>
      <c r="G347">
        <v>4182</v>
      </c>
    </row>
    <row r="348" spans="1:7" x14ac:dyDescent="0.35">
      <c r="A348">
        <v>18350</v>
      </c>
      <c r="B348">
        <v>1738</v>
      </c>
      <c r="C348">
        <v>2622</v>
      </c>
      <c r="D348">
        <v>3136</v>
      </c>
      <c r="E348">
        <v>3503</v>
      </c>
      <c r="F348">
        <v>3853</v>
      </c>
      <c r="G348">
        <v>4188</v>
      </c>
    </row>
    <row r="349" spans="1:7" x14ac:dyDescent="0.35">
      <c r="A349">
        <v>18400</v>
      </c>
      <c r="B349">
        <v>1740</v>
      </c>
      <c r="C349">
        <v>2626</v>
      </c>
      <c r="D349">
        <v>3140</v>
      </c>
      <c r="E349">
        <v>3508</v>
      </c>
      <c r="F349">
        <v>3858</v>
      </c>
      <c r="G349">
        <v>4194</v>
      </c>
    </row>
    <row r="350" spans="1:7" x14ac:dyDescent="0.35">
      <c r="A350">
        <v>18450</v>
      </c>
      <c r="B350">
        <v>1743</v>
      </c>
      <c r="C350">
        <v>2630</v>
      </c>
      <c r="D350">
        <v>3145</v>
      </c>
      <c r="E350">
        <v>3513</v>
      </c>
      <c r="F350">
        <v>3864</v>
      </c>
      <c r="G350">
        <v>4200</v>
      </c>
    </row>
    <row r="351" spans="1:7" x14ac:dyDescent="0.35">
      <c r="A351">
        <v>18500</v>
      </c>
      <c r="B351">
        <v>1745</v>
      </c>
      <c r="C351">
        <v>2634</v>
      </c>
      <c r="D351">
        <v>3149</v>
      </c>
      <c r="E351">
        <v>3518</v>
      </c>
      <c r="F351">
        <v>3870</v>
      </c>
      <c r="G351">
        <v>4206</v>
      </c>
    </row>
    <row r="352" spans="1:7" x14ac:dyDescent="0.35">
      <c r="A352">
        <v>18550</v>
      </c>
      <c r="B352">
        <v>1748</v>
      </c>
      <c r="C352">
        <v>2638</v>
      </c>
      <c r="D352">
        <v>3154</v>
      </c>
      <c r="E352">
        <v>3523</v>
      </c>
      <c r="F352">
        <v>3875</v>
      </c>
      <c r="G352">
        <v>4212</v>
      </c>
    </row>
    <row r="353" spans="1:7" x14ac:dyDescent="0.35">
      <c r="A353">
        <v>18600</v>
      </c>
      <c r="B353">
        <v>1751</v>
      </c>
      <c r="C353">
        <v>2642</v>
      </c>
      <c r="D353">
        <v>3159</v>
      </c>
      <c r="E353">
        <v>3528</v>
      </c>
      <c r="F353">
        <v>3881</v>
      </c>
      <c r="G353">
        <v>4219</v>
      </c>
    </row>
    <row r="354" spans="1:7" x14ac:dyDescent="0.35">
      <c r="A354">
        <v>18650</v>
      </c>
      <c r="B354">
        <v>1753</v>
      </c>
      <c r="C354">
        <v>2646</v>
      </c>
      <c r="D354">
        <v>3163</v>
      </c>
      <c r="E354">
        <v>3533</v>
      </c>
      <c r="F354">
        <v>3887</v>
      </c>
      <c r="G354">
        <v>4225</v>
      </c>
    </row>
    <row r="355" spans="1:7" x14ac:dyDescent="0.35">
      <c r="A355">
        <v>18700</v>
      </c>
      <c r="B355">
        <v>1756</v>
      </c>
      <c r="C355">
        <v>2650</v>
      </c>
      <c r="D355">
        <v>3168</v>
      </c>
      <c r="E355">
        <v>3538</v>
      </c>
      <c r="F355">
        <v>3892</v>
      </c>
      <c r="G355">
        <v>4231</v>
      </c>
    </row>
    <row r="356" spans="1:7" x14ac:dyDescent="0.35">
      <c r="A356">
        <v>18750</v>
      </c>
      <c r="B356">
        <v>1758</v>
      </c>
      <c r="C356">
        <v>2653</v>
      </c>
      <c r="D356">
        <v>3172</v>
      </c>
      <c r="E356">
        <v>3543</v>
      </c>
      <c r="F356">
        <v>3898</v>
      </c>
      <c r="G356">
        <v>4237</v>
      </c>
    </row>
    <row r="357" spans="1:7" x14ac:dyDescent="0.35">
      <c r="A357">
        <v>18800</v>
      </c>
      <c r="B357">
        <v>1761</v>
      </c>
      <c r="C357">
        <v>2657</v>
      </c>
      <c r="D357">
        <v>3177</v>
      </c>
      <c r="E357">
        <v>3549</v>
      </c>
      <c r="F357">
        <v>3903</v>
      </c>
      <c r="G357">
        <v>4243</v>
      </c>
    </row>
    <row r="358" spans="1:7" x14ac:dyDescent="0.35">
      <c r="A358">
        <v>18850</v>
      </c>
      <c r="B358">
        <v>1764</v>
      </c>
      <c r="C358">
        <v>2661</v>
      </c>
      <c r="D358">
        <v>3181</v>
      </c>
      <c r="E358">
        <v>3554</v>
      </c>
      <c r="F358">
        <v>3909</v>
      </c>
      <c r="G358">
        <v>4249</v>
      </c>
    </row>
    <row r="359" spans="1:7" x14ac:dyDescent="0.35">
      <c r="A359">
        <v>18900</v>
      </c>
      <c r="B359">
        <v>1766</v>
      </c>
      <c r="C359">
        <v>2665</v>
      </c>
      <c r="D359">
        <v>3186</v>
      </c>
      <c r="E359">
        <v>3559</v>
      </c>
      <c r="F359">
        <v>3915</v>
      </c>
      <c r="G359">
        <v>4255</v>
      </c>
    </row>
    <row r="360" spans="1:7" x14ac:dyDescent="0.35">
      <c r="A360">
        <v>18950</v>
      </c>
      <c r="B360">
        <v>1769</v>
      </c>
      <c r="C360">
        <v>2669</v>
      </c>
      <c r="D360">
        <v>3191</v>
      </c>
      <c r="E360">
        <v>3564</v>
      </c>
      <c r="F360">
        <v>3920</v>
      </c>
      <c r="G360">
        <v>4261</v>
      </c>
    </row>
    <row r="361" spans="1:7" x14ac:dyDescent="0.35">
      <c r="A361">
        <v>19000</v>
      </c>
      <c r="B361">
        <v>1771</v>
      </c>
      <c r="C361">
        <v>2673</v>
      </c>
      <c r="D361">
        <v>3195</v>
      </c>
      <c r="E361">
        <v>3569</v>
      </c>
      <c r="F361">
        <v>3926</v>
      </c>
      <c r="G361">
        <v>4267</v>
      </c>
    </row>
    <row r="362" spans="1:7" x14ac:dyDescent="0.35">
      <c r="A362">
        <v>19050</v>
      </c>
      <c r="B362">
        <v>1774</v>
      </c>
      <c r="C362">
        <v>2677</v>
      </c>
      <c r="D362">
        <v>3200</v>
      </c>
      <c r="E362">
        <v>3574</v>
      </c>
      <c r="F362">
        <v>3931</v>
      </c>
      <c r="G362">
        <v>4274</v>
      </c>
    </row>
    <row r="363" spans="1:7" x14ac:dyDescent="0.35">
      <c r="A363">
        <v>19100</v>
      </c>
      <c r="B363">
        <v>1777</v>
      </c>
      <c r="C363">
        <v>2681</v>
      </c>
      <c r="D363">
        <v>3204</v>
      </c>
      <c r="E363">
        <v>3579</v>
      </c>
      <c r="F363">
        <v>3937</v>
      </c>
      <c r="G363">
        <v>4280</v>
      </c>
    </row>
    <row r="364" spans="1:7" x14ac:dyDescent="0.35">
      <c r="A364">
        <v>19150</v>
      </c>
      <c r="B364">
        <v>1779</v>
      </c>
      <c r="C364">
        <v>2685</v>
      </c>
      <c r="D364">
        <v>3209</v>
      </c>
      <c r="E364">
        <v>3584</v>
      </c>
      <c r="F364">
        <v>3943</v>
      </c>
      <c r="G364">
        <v>4286</v>
      </c>
    </row>
    <row r="365" spans="1:7" x14ac:dyDescent="0.35">
      <c r="A365">
        <v>19200</v>
      </c>
      <c r="B365">
        <v>1782</v>
      </c>
      <c r="C365">
        <v>2689</v>
      </c>
      <c r="D365">
        <v>3213</v>
      </c>
      <c r="E365">
        <v>3589</v>
      </c>
      <c r="F365">
        <v>3948</v>
      </c>
      <c r="G365">
        <v>4292</v>
      </c>
    </row>
    <row r="366" spans="1:7" x14ac:dyDescent="0.35">
      <c r="A366">
        <v>19250</v>
      </c>
      <c r="B366">
        <v>1785</v>
      </c>
      <c r="C366">
        <v>2692</v>
      </c>
      <c r="D366">
        <v>3218</v>
      </c>
      <c r="E366">
        <v>3595</v>
      </c>
      <c r="F366">
        <v>3954</v>
      </c>
      <c r="G366">
        <v>4298</v>
      </c>
    </row>
    <row r="367" spans="1:7" x14ac:dyDescent="0.35">
      <c r="A367">
        <v>19300</v>
      </c>
      <c r="B367">
        <v>1787</v>
      </c>
      <c r="C367">
        <v>2696</v>
      </c>
      <c r="D367">
        <v>3223</v>
      </c>
      <c r="E367">
        <v>3600</v>
      </c>
      <c r="F367">
        <v>3960</v>
      </c>
      <c r="G367">
        <v>4304</v>
      </c>
    </row>
    <row r="368" spans="1:7" x14ac:dyDescent="0.35">
      <c r="A368">
        <v>19350</v>
      </c>
      <c r="B368">
        <v>1790</v>
      </c>
      <c r="C368">
        <v>2700</v>
      </c>
      <c r="D368">
        <v>3227</v>
      </c>
      <c r="E368">
        <v>3605</v>
      </c>
      <c r="F368">
        <v>3965</v>
      </c>
      <c r="G368">
        <v>4310</v>
      </c>
    </row>
    <row r="369" spans="1:7" x14ac:dyDescent="0.35">
      <c r="A369">
        <v>19400</v>
      </c>
      <c r="B369">
        <v>1792</v>
      </c>
      <c r="C369">
        <v>2704</v>
      </c>
      <c r="D369">
        <v>3232</v>
      </c>
      <c r="E369">
        <v>3610</v>
      </c>
      <c r="F369">
        <v>3971</v>
      </c>
      <c r="G369">
        <v>4316</v>
      </c>
    </row>
    <row r="370" spans="1:7" x14ac:dyDescent="0.35">
      <c r="A370">
        <v>19450</v>
      </c>
      <c r="B370">
        <v>1795</v>
      </c>
      <c r="C370">
        <v>2708</v>
      </c>
      <c r="D370">
        <v>3236</v>
      </c>
      <c r="E370">
        <v>3615</v>
      </c>
      <c r="F370">
        <v>3976</v>
      </c>
      <c r="G370">
        <v>4322</v>
      </c>
    </row>
    <row r="371" spans="1:7" x14ac:dyDescent="0.35">
      <c r="A371">
        <v>19500</v>
      </c>
      <c r="B371">
        <v>1798</v>
      </c>
      <c r="C371">
        <v>2712</v>
      </c>
      <c r="D371">
        <v>3241</v>
      </c>
      <c r="E371">
        <v>3620</v>
      </c>
      <c r="F371">
        <v>3982</v>
      </c>
      <c r="G371">
        <v>4328</v>
      </c>
    </row>
    <row r="372" spans="1:7" x14ac:dyDescent="0.35">
      <c r="A372">
        <v>19550</v>
      </c>
      <c r="B372">
        <v>1800</v>
      </c>
      <c r="C372">
        <v>2716</v>
      </c>
      <c r="D372">
        <v>3245</v>
      </c>
      <c r="E372">
        <v>3625</v>
      </c>
      <c r="F372">
        <v>3988</v>
      </c>
      <c r="G372">
        <v>4335</v>
      </c>
    </row>
    <row r="373" spans="1:7" x14ac:dyDescent="0.35">
      <c r="A373">
        <v>19600</v>
      </c>
      <c r="B373">
        <v>1803</v>
      </c>
      <c r="C373">
        <v>2720</v>
      </c>
      <c r="D373">
        <v>3250</v>
      </c>
      <c r="E373">
        <v>3630</v>
      </c>
      <c r="F373">
        <v>3993</v>
      </c>
      <c r="G373">
        <v>4341</v>
      </c>
    </row>
    <row r="374" spans="1:7" x14ac:dyDescent="0.35">
      <c r="A374">
        <v>19650</v>
      </c>
      <c r="B374">
        <v>1805</v>
      </c>
      <c r="C374">
        <v>2724</v>
      </c>
      <c r="D374">
        <v>3255</v>
      </c>
      <c r="E374">
        <v>3635</v>
      </c>
      <c r="F374">
        <v>3999</v>
      </c>
      <c r="G374">
        <v>4347</v>
      </c>
    </row>
    <row r="375" spans="1:7" x14ac:dyDescent="0.35">
      <c r="A375">
        <v>19700</v>
      </c>
      <c r="B375">
        <v>1808</v>
      </c>
      <c r="C375">
        <v>2727</v>
      </c>
      <c r="D375">
        <v>3259</v>
      </c>
      <c r="E375">
        <v>3640</v>
      </c>
      <c r="F375">
        <v>4005</v>
      </c>
      <c r="G375">
        <v>4353</v>
      </c>
    </row>
    <row r="376" spans="1:7" x14ac:dyDescent="0.35">
      <c r="A376">
        <v>19750</v>
      </c>
      <c r="B376">
        <v>1811</v>
      </c>
      <c r="C376">
        <v>2731</v>
      </c>
      <c r="D376">
        <v>3264</v>
      </c>
      <c r="E376">
        <v>3646</v>
      </c>
      <c r="F376">
        <v>4010</v>
      </c>
      <c r="G376">
        <v>4359</v>
      </c>
    </row>
    <row r="377" spans="1:7" x14ac:dyDescent="0.35">
      <c r="A377">
        <v>19800</v>
      </c>
      <c r="B377">
        <v>1813</v>
      </c>
      <c r="C377">
        <v>2735</v>
      </c>
      <c r="D377">
        <v>3268</v>
      </c>
      <c r="E377">
        <v>3651</v>
      </c>
      <c r="F377">
        <v>4016</v>
      </c>
      <c r="G377">
        <v>4365</v>
      </c>
    </row>
    <row r="378" spans="1:7" x14ac:dyDescent="0.35">
      <c r="A378">
        <v>19850</v>
      </c>
      <c r="B378">
        <v>1816</v>
      </c>
      <c r="C378">
        <v>2739</v>
      </c>
      <c r="D378">
        <v>3273</v>
      </c>
      <c r="E378">
        <v>3656</v>
      </c>
      <c r="F378">
        <v>4021</v>
      </c>
      <c r="G378">
        <v>4371</v>
      </c>
    </row>
    <row r="379" spans="1:7" x14ac:dyDescent="0.35">
      <c r="A379">
        <v>19900</v>
      </c>
      <c r="B379">
        <v>1819</v>
      </c>
      <c r="C379">
        <v>2743</v>
      </c>
      <c r="D379">
        <v>3277</v>
      </c>
      <c r="E379">
        <v>3661</v>
      </c>
      <c r="F379">
        <v>4027</v>
      </c>
      <c r="G379">
        <v>4377</v>
      </c>
    </row>
    <row r="380" spans="1:7" x14ac:dyDescent="0.35">
      <c r="A380">
        <v>19950</v>
      </c>
      <c r="B380">
        <v>1821</v>
      </c>
      <c r="C380">
        <v>2747</v>
      </c>
      <c r="D380">
        <v>3282</v>
      </c>
      <c r="E380">
        <v>3666</v>
      </c>
      <c r="F380">
        <v>4033</v>
      </c>
      <c r="G380">
        <v>4383</v>
      </c>
    </row>
    <row r="381" spans="1:7" x14ac:dyDescent="0.35">
      <c r="A381">
        <v>20000</v>
      </c>
      <c r="B381">
        <v>1824</v>
      </c>
      <c r="C381">
        <v>2751</v>
      </c>
      <c r="D381">
        <v>3287</v>
      </c>
      <c r="E381">
        <v>3671</v>
      </c>
      <c r="F381">
        <v>4038</v>
      </c>
      <c r="G381">
        <v>4390</v>
      </c>
    </row>
    <row r="382" spans="1:7" x14ac:dyDescent="0.35">
      <c r="A382">
        <v>20050</v>
      </c>
      <c r="B382">
        <v>1826</v>
      </c>
      <c r="C382">
        <v>2755</v>
      </c>
      <c r="D382">
        <v>3291</v>
      </c>
      <c r="E382">
        <v>3676</v>
      </c>
      <c r="F382">
        <v>4044</v>
      </c>
      <c r="G382">
        <v>4396</v>
      </c>
    </row>
    <row r="383" spans="1:7" x14ac:dyDescent="0.35">
      <c r="A383">
        <v>20100</v>
      </c>
      <c r="B383">
        <v>1829</v>
      </c>
      <c r="C383">
        <v>2759</v>
      </c>
      <c r="D383">
        <v>3296</v>
      </c>
      <c r="E383">
        <v>3681</v>
      </c>
      <c r="F383">
        <v>4049</v>
      </c>
      <c r="G383">
        <v>4402</v>
      </c>
    </row>
    <row r="384" spans="1:7" x14ac:dyDescent="0.35">
      <c r="A384">
        <v>20150</v>
      </c>
      <c r="B384">
        <v>1832</v>
      </c>
      <c r="C384">
        <v>2762</v>
      </c>
      <c r="D384">
        <v>3300</v>
      </c>
      <c r="E384">
        <v>3686</v>
      </c>
      <c r="F384">
        <v>4055</v>
      </c>
      <c r="G384">
        <v>4408</v>
      </c>
    </row>
    <row r="385" spans="1:7" x14ac:dyDescent="0.35">
      <c r="A385">
        <v>20200</v>
      </c>
      <c r="B385">
        <v>1834</v>
      </c>
      <c r="C385">
        <v>2766</v>
      </c>
      <c r="D385">
        <v>3305</v>
      </c>
      <c r="E385">
        <v>3692</v>
      </c>
      <c r="F385">
        <v>4061</v>
      </c>
      <c r="G385">
        <v>4414</v>
      </c>
    </row>
    <row r="386" spans="1:7" x14ac:dyDescent="0.35">
      <c r="A386">
        <v>20250</v>
      </c>
      <c r="B386">
        <v>1837</v>
      </c>
      <c r="C386">
        <v>2770</v>
      </c>
      <c r="D386">
        <v>3309</v>
      </c>
      <c r="E386">
        <v>3697</v>
      </c>
      <c r="F386">
        <v>4066</v>
      </c>
      <c r="G386">
        <v>4420</v>
      </c>
    </row>
    <row r="387" spans="1:7" x14ac:dyDescent="0.35">
      <c r="A387">
        <v>20300</v>
      </c>
      <c r="B387">
        <v>1839</v>
      </c>
      <c r="C387">
        <v>2774</v>
      </c>
      <c r="D387">
        <v>3314</v>
      </c>
      <c r="E387">
        <v>3702</v>
      </c>
      <c r="F387">
        <v>4072</v>
      </c>
      <c r="G387">
        <v>4426</v>
      </c>
    </row>
    <row r="388" spans="1:7" x14ac:dyDescent="0.35">
      <c r="A388">
        <v>20350</v>
      </c>
      <c r="B388">
        <v>1842</v>
      </c>
      <c r="C388">
        <v>2778</v>
      </c>
      <c r="D388">
        <v>3319</v>
      </c>
      <c r="E388">
        <v>3707</v>
      </c>
      <c r="F388">
        <v>4078</v>
      </c>
      <c r="G388">
        <v>4432</v>
      </c>
    </row>
    <row r="389" spans="1:7" x14ac:dyDescent="0.35">
      <c r="A389">
        <v>20400</v>
      </c>
      <c r="B389">
        <v>1845</v>
      </c>
      <c r="C389">
        <v>2782</v>
      </c>
      <c r="D389">
        <v>3323</v>
      </c>
      <c r="E389">
        <v>3712</v>
      </c>
      <c r="F389">
        <v>4083</v>
      </c>
      <c r="G389">
        <v>4438</v>
      </c>
    </row>
    <row r="390" spans="1:7" x14ac:dyDescent="0.35">
      <c r="A390">
        <v>20450</v>
      </c>
      <c r="B390">
        <v>1847</v>
      </c>
      <c r="C390">
        <v>2786</v>
      </c>
      <c r="D390">
        <v>3328</v>
      </c>
      <c r="E390">
        <v>3717</v>
      </c>
      <c r="F390">
        <v>4089</v>
      </c>
      <c r="G390">
        <v>4445</v>
      </c>
    </row>
    <row r="391" spans="1:7" x14ac:dyDescent="0.35">
      <c r="A391">
        <v>20500</v>
      </c>
      <c r="B391">
        <v>1850</v>
      </c>
      <c r="C391">
        <v>2790</v>
      </c>
      <c r="D391">
        <v>3332</v>
      </c>
      <c r="E391">
        <v>3722</v>
      </c>
      <c r="F391">
        <v>4094</v>
      </c>
      <c r="G391">
        <v>4451</v>
      </c>
    </row>
    <row r="392" spans="1:7" x14ac:dyDescent="0.35">
      <c r="A392">
        <v>20550</v>
      </c>
      <c r="B392">
        <v>1853</v>
      </c>
      <c r="C392">
        <v>2794</v>
      </c>
      <c r="D392">
        <v>3337</v>
      </c>
      <c r="E392">
        <v>3727</v>
      </c>
      <c r="F392">
        <v>4100</v>
      </c>
      <c r="G392">
        <v>4457</v>
      </c>
    </row>
    <row r="393" spans="1:7" x14ac:dyDescent="0.35">
      <c r="A393">
        <v>20600</v>
      </c>
      <c r="B393">
        <v>1855</v>
      </c>
      <c r="C393">
        <v>2797</v>
      </c>
      <c r="D393">
        <v>3341</v>
      </c>
      <c r="E393">
        <v>3732</v>
      </c>
      <c r="F393">
        <v>4106</v>
      </c>
      <c r="G393">
        <v>4463</v>
      </c>
    </row>
    <row r="394" spans="1:7" x14ac:dyDescent="0.35">
      <c r="A394">
        <v>20650</v>
      </c>
      <c r="B394">
        <v>1858</v>
      </c>
      <c r="C394">
        <v>2801</v>
      </c>
      <c r="D394">
        <v>3346</v>
      </c>
      <c r="E394">
        <v>3738</v>
      </c>
      <c r="F394">
        <v>4111</v>
      </c>
      <c r="G394">
        <v>4469</v>
      </c>
    </row>
    <row r="395" spans="1:7" x14ac:dyDescent="0.35">
      <c r="A395">
        <v>20700</v>
      </c>
      <c r="B395">
        <v>1860</v>
      </c>
      <c r="C395">
        <v>2805</v>
      </c>
      <c r="D395">
        <v>3351</v>
      </c>
      <c r="E395">
        <v>3743</v>
      </c>
      <c r="F395">
        <v>4117</v>
      </c>
      <c r="G395">
        <v>4475</v>
      </c>
    </row>
    <row r="396" spans="1:7" x14ac:dyDescent="0.35">
      <c r="A396">
        <v>20750</v>
      </c>
      <c r="B396">
        <v>1863</v>
      </c>
      <c r="C396">
        <v>2809</v>
      </c>
      <c r="D396">
        <v>3355</v>
      </c>
      <c r="E396">
        <v>3748</v>
      </c>
      <c r="F396">
        <v>4123</v>
      </c>
      <c r="G396">
        <v>4481</v>
      </c>
    </row>
    <row r="397" spans="1:7" x14ac:dyDescent="0.35">
      <c r="A397">
        <v>20800</v>
      </c>
      <c r="B397">
        <v>1866</v>
      </c>
      <c r="C397">
        <v>2813</v>
      </c>
      <c r="D397">
        <v>3360</v>
      </c>
      <c r="E397">
        <v>3753</v>
      </c>
      <c r="F397">
        <v>4128</v>
      </c>
      <c r="G397">
        <v>4487</v>
      </c>
    </row>
    <row r="398" spans="1:7" x14ac:dyDescent="0.35">
      <c r="A398">
        <v>20850</v>
      </c>
      <c r="B398">
        <v>1868</v>
      </c>
      <c r="C398">
        <v>2817</v>
      </c>
      <c r="D398">
        <v>3364</v>
      </c>
      <c r="E398">
        <v>3758</v>
      </c>
      <c r="F398">
        <v>4134</v>
      </c>
      <c r="G398">
        <v>4493</v>
      </c>
    </row>
    <row r="399" spans="1:7" x14ac:dyDescent="0.35">
      <c r="A399">
        <v>20900</v>
      </c>
      <c r="B399">
        <v>1871</v>
      </c>
      <c r="C399">
        <v>2821</v>
      </c>
      <c r="D399">
        <v>3369</v>
      </c>
      <c r="E399">
        <v>3763</v>
      </c>
      <c r="F399">
        <v>4139</v>
      </c>
      <c r="G399">
        <v>4500</v>
      </c>
    </row>
    <row r="400" spans="1:7" x14ac:dyDescent="0.35">
      <c r="A400">
        <v>20950</v>
      </c>
      <c r="B400">
        <v>1873</v>
      </c>
      <c r="C400">
        <v>2825</v>
      </c>
      <c r="D400">
        <v>3373</v>
      </c>
      <c r="E400">
        <v>3768</v>
      </c>
      <c r="F400">
        <v>4145</v>
      </c>
      <c r="G400">
        <v>4506</v>
      </c>
    </row>
    <row r="401" spans="1:7" x14ac:dyDescent="0.35">
      <c r="A401">
        <v>21000</v>
      </c>
      <c r="B401">
        <v>1876</v>
      </c>
      <c r="C401">
        <v>2829</v>
      </c>
      <c r="D401">
        <v>3378</v>
      </c>
      <c r="E401">
        <v>3773</v>
      </c>
      <c r="F401">
        <v>4151</v>
      </c>
      <c r="G401">
        <v>4512</v>
      </c>
    </row>
    <row r="402" spans="1:7" x14ac:dyDescent="0.35">
      <c r="A402">
        <v>21050</v>
      </c>
      <c r="B402">
        <v>1879</v>
      </c>
      <c r="C402">
        <v>2832</v>
      </c>
      <c r="D402">
        <v>3383</v>
      </c>
      <c r="E402">
        <v>3778</v>
      </c>
      <c r="F402">
        <v>4156</v>
      </c>
      <c r="G402">
        <v>4518</v>
      </c>
    </row>
    <row r="403" spans="1:7" x14ac:dyDescent="0.35">
      <c r="A403">
        <v>21100</v>
      </c>
      <c r="B403">
        <v>1881</v>
      </c>
      <c r="C403">
        <v>2836</v>
      </c>
      <c r="D403">
        <v>3387</v>
      </c>
      <c r="E403">
        <v>3784</v>
      </c>
      <c r="F403">
        <v>4162</v>
      </c>
      <c r="G403">
        <v>4524</v>
      </c>
    </row>
    <row r="404" spans="1:7" x14ac:dyDescent="0.35">
      <c r="A404">
        <v>21150</v>
      </c>
      <c r="B404">
        <v>1884</v>
      </c>
      <c r="C404">
        <v>2840</v>
      </c>
      <c r="D404">
        <v>3392</v>
      </c>
      <c r="E404">
        <v>3789</v>
      </c>
      <c r="F404">
        <v>4167</v>
      </c>
      <c r="G404">
        <v>4530</v>
      </c>
    </row>
    <row r="405" spans="1:7" x14ac:dyDescent="0.35">
      <c r="A405">
        <v>21200</v>
      </c>
      <c r="B405">
        <v>1887</v>
      </c>
      <c r="C405">
        <v>2844</v>
      </c>
      <c r="D405">
        <v>3396</v>
      </c>
      <c r="E405">
        <v>3794</v>
      </c>
      <c r="F405">
        <v>4173</v>
      </c>
      <c r="G405">
        <v>4536</v>
      </c>
    </row>
    <row r="406" spans="1:7" x14ac:dyDescent="0.35">
      <c r="A406">
        <v>21250</v>
      </c>
      <c r="B406">
        <v>1889</v>
      </c>
      <c r="C406">
        <v>2848</v>
      </c>
      <c r="D406">
        <v>3401</v>
      </c>
      <c r="E406">
        <v>3799</v>
      </c>
      <c r="F406">
        <v>4179</v>
      </c>
      <c r="G406">
        <v>4542</v>
      </c>
    </row>
    <row r="407" spans="1:7" x14ac:dyDescent="0.35">
      <c r="A407">
        <v>21300</v>
      </c>
      <c r="B407">
        <v>1892</v>
      </c>
      <c r="C407">
        <v>2852</v>
      </c>
      <c r="D407">
        <v>3405</v>
      </c>
      <c r="E407">
        <v>3804</v>
      </c>
      <c r="F407">
        <v>4184</v>
      </c>
      <c r="G407">
        <v>4548</v>
      </c>
    </row>
    <row r="408" spans="1:7" x14ac:dyDescent="0.35">
      <c r="A408">
        <v>21350</v>
      </c>
      <c r="B408">
        <v>1894</v>
      </c>
      <c r="C408">
        <v>2856</v>
      </c>
      <c r="D408">
        <v>3410</v>
      </c>
      <c r="E408">
        <v>3809</v>
      </c>
      <c r="F408">
        <v>4190</v>
      </c>
      <c r="G408">
        <v>4554</v>
      </c>
    </row>
    <row r="409" spans="1:7" x14ac:dyDescent="0.35">
      <c r="A409">
        <v>21400</v>
      </c>
      <c r="B409">
        <v>1897</v>
      </c>
      <c r="C409">
        <v>2860</v>
      </c>
      <c r="D409">
        <v>3415</v>
      </c>
      <c r="E409">
        <v>3814</v>
      </c>
      <c r="F409">
        <v>4196</v>
      </c>
      <c r="G409">
        <v>4561</v>
      </c>
    </row>
    <row r="410" spans="1:7" x14ac:dyDescent="0.35">
      <c r="A410">
        <v>21450</v>
      </c>
      <c r="B410">
        <v>1900</v>
      </c>
      <c r="C410">
        <v>2864</v>
      </c>
      <c r="D410">
        <v>3419</v>
      </c>
      <c r="E410">
        <v>3819</v>
      </c>
      <c r="F410">
        <v>4201</v>
      </c>
      <c r="G410">
        <v>4567</v>
      </c>
    </row>
    <row r="411" spans="1:7" x14ac:dyDescent="0.35">
      <c r="A411">
        <v>21500</v>
      </c>
      <c r="B411">
        <v>1902</v>
      </c>
      <c r="C411">
        <v>2867</v>
      </c>
      <c r="D411">
        <v>3424</v>
      </c>
      <c r="E411">
        <v>3824</v>
      </c>
      <c r="F411">
        <v>4207</v>
      </c>
      <c r="G411">
        <v>4573</v>
      </c>
    </row>
    <row r="412" spans="1:7" x14ac:dyDescent="0.35">
      <c r="A412">
        <v>21550</v>
      </c>
      <c r="B412">
        <v>1905</v>
      </c>
      <c r="C412">
        <v>2871</v>
      </c>
      <c r="D412">
        <v>3428</v>
      </c>
      <c r="E412">
        <v>3829</v>
      </c>
      <c r="F412">
        <v>4212</v>
      </c>
      <c r="G412">
        <v>4579</v>
      </c>
    </row>
    <row r="413" spans="1:7" x14ac:dyDescent="0.35">
      <c r="A413">
        <v>21600</v>
      </c>
      <c r="B413">
        <v>1907</v>
      </c>
      <c r="C413">
        <v>2875</v>
      </c>
      <c r="D413">
        <v>3433</v>
      </c>
      <c r="E413">
        <v>3835</v>
      </c>
      <c r="F413">
        <v>4218</v>
      </c>
      <c r="G413">
        <v>4585</v>
      </c>
    </row>
    <row r="414" spans="1:7" x14ac:dyDescent="0.35">
      <c r="A414">
        <v>21650</v>
      </c>
      <c r="B414">
        <v>1910</v>
      </c>
      <c r="C414">
        <v>2879</v>
      </c>
      <c r="D414">
        <v>3438</v>
      </c>
      <c r="E414">
        <v>3840</v>
      </c>
      <c r="F414">
        <v>4224</v>
      </c>
      <c r="G414">
        <v>4591</v>
      </c>
    </row>
    <row r="415" spans="1:7" x14ac:dyDescent="0.35">
      <c r="A415">
        <v>21700</v>
      </c>
      <c r="B415">
        <v>1913</v>
      </c>
      <c r="C415">
        <v>2883</v>
      </c>
      <c r="D415">
        <v>3442</v>
      </c>
      <c r="E415">
        <v>3845</v>
      </c>
      <c r="F415">
        <v>4229</v>
      </c>
      <c r="G415">
        <v>4597</v>
      </c>
    </row>
    <row r="416" spans="1:7" x14ac:dyDescent="0.35">
      <c r="A416">
        <v>21750</v>
      </c>
      <c r="B416">
        <v>1915</v>
      </c>
      <c r="C416">
        <v>2887</v>
      </c>
      <c r="D416">
        <v>3447</v>
      </c>
      <c r="E416">
        <v>3850</v>
      </c>
      <c r="F416">
        <v>4235</v>
      </c>
      <c r="G416">
        <v>4603</v>
      </c>
    </row>
    <row r="417" spans="1:7" x14ac:dyDescent="0.35">
      <c r="A417">
        <v>21800</v>
      </c>
      <c r="B417">
        <v>1918</v>
      </c>
      <c r="C417">
        <v>2891</v>
      </c>
      <c r="D417">
        <v>3451</v>
      </c>
      <c r="E417">
        <v>3855</v>
      </c>
      <c r="F417">
        <v>4241</v>
      </c>
      <c r="G417">
        <v>4609</v>
      </c>
    </row>
    <row r="418" spans="1:7" x14ac:dyDescent="0.35">
      <c r="A418">
        <v>21850</v>
      </c>
      <c r="B418">
        <v>1921</v>
      </c>
      <c r="C418">
        <v>2895</v>
      </c>
      <c r="D418">
        <v>3456</v>
      </c>
      <c r="E418">
        <v>3860</v>
      </c>
      <c r="F418">
        <v>4246</v>
      </c>
      <c r="G418">
        <v>4616</v>
      </c>
    </row>
    <row r="419" spans="1:7" x14ac:dyDescent="0.35">
      <c r="A419">
        <v>21900</v>
      </c>
      <c r="B419">
        <v>1923</v>
      </c>
      <c r="C419">
        <v>2899</v>
      </c>
      <c r="D419">
        <v>3460</v>
      </c>
      <c r="E419">
        <v>3865</v>
      </c>
      <c r="F419">
        <v>4252</v>
      </c>
      <c r="G419">
        <v>4622</v>
      </c>
    </row>
    <row r="420" spans="1:7" x14ac:dyDescent="0.35">
      <c r="A420">
        <v>21950</v>
      </c>
      <c r="B420">
        <v>1926</v>
      </c>
      <c r="C420">
        <v>2902</v>
      </c>
      <c r="D420">
        <v>3465</v>
      </c>
      <c r="E420">
        <v>3870</v>
      </c>
      <c r="F420">
        <v>4257</v>
      </c>
      <c r="G420">
        <v>4628</v>
      </c>
    </row>
    <row r="421" spans="1:7" x14ac:dyDescent="0.35">
      <c r="A421">
        <v>22000</v>
      </c>
      <c r="B421">
        <v>1928</v>
      </c>
      <c r="C421">
        <v>2906</v>
      </c>
      <c r="D421">
        <v>3470</v>
      </c>
      <c r="E421">
        <v>3875</v>
      </c>
      <c r="F421">
        <v>4263</v>
      </c>
      <c r="G421">
        <v>4634</v>
      </c>
    </row>
    <row r="422" spans="1:7" x14ac:dyDescent="0.35">
      <c r="A422">
        <v>22050</v>
      </c>
      <c r="B422">
        <v>1931</v>
      </c>
      <c r="C422">
        <v>2910</v>
      </c>
      <c r="D422">
        <v>3474</v>
      </c>
      <c r="E422">
        <v>3881</v>
      </c>
      <c r="F422">
        <v>4269</v>
      </c>
      <c r="G422">
        <v>4640</v>
      </c>
    </row>
    <row r="423" spans="1:7" x14ac:dyDescent="0.35">
      <c r="A423">
        <v>22100</v>
      </c>
      <c r="B423">
        <v>1934</v>
      </c>
      <c r="C423">
        <v>2914</v>
      </c>
      <c r="D423">
        <v>3479</v>
      </c>
      <c r="E423">
        <v>3886</v>
      </c>
      <c r="F423">
        <v>4274</v>
      </c>
      <c r="G423">
        <v>4646</v>
      </c>
    </row>
    <row r="424" spans="1:7" x14ac:dyDescent="0.35">
      <c r="A424">
        <v>22150</v>
      </c>
      <c r="B424">
        <v>1936</v>
      </c>
      <c r="C424">
        <v>2918</v>
      </c>
      <c r="D424">
        <v>3483</v>
      </c>
      <c r="E424">
        <v>3891</v>
      </c>
      <c r="F424">
        <v>4280</v>
      </c>
      <c r="G424">
        <v>4652</v>
      </c>
    </row>
    <row r="425" spans="1:7" x14ac:dyDescent="0.35">
      <c r="A425">
        <v>22200</v>
      </c>
      <c r="B425">
        <v>1939</v>
      </c>
      <c r="C425">
        <v>2922</v>
      </c>
      <c r="D425">
        <v>3488</v>
      </c>
      <c r="E425">
        <v>3896</v>
      </c>
      <c r="F425">
        <v>4285</v>
      </c>
      <c r="G425">
        <v>4658</v>
      </c>
    </row>
    <row r="426" spans="1:7" x14ac:dyDescent="0.35">
      <c r="A426">
        <v>22250</v>
      </c>
      <c r="B426">
        <v>1941</v>
      </c>
      <c r="C426">
        <v>2926</v>
      </c>
      <c r="D426">
        <v>3492</v>
      </c>
      <c r="E426">
        <v>3901</v>
      </c>
      <c r="F426">
        <v>4291</v>
      </c>
      <c r="G426">
        <v>4664</v>
      </c>
    </row>
    <row r="427" spans="1:7" x14ac:dyDescent="0.35">
      <c r="A427">
        <v>22300</v>
      </c>
      <c r="B427">
        <v>1944</v>
      </c>
      <c r="C427">
        <v>2930</v>
      </c>
      <c r="D427">
        <v>3497</v>
      </c>
      <c r="E427">
        <v>3906</v>
      </c>
      <c r="F427">
        <v>4297</v>
      </c>
      <c r="G427">
        <v>4671</v>
      </c>
    </row>
    <row r="428" spans="1:7" x14ac:dyDescent="0.35">
      <c r="A428">
        <v>22350</v>
      </c>
      <c r="B428">
        <v>1947</v>
      </c>
      <c r="C428">
        <v>2934</v>
      </c>
      <c r="D428">
        <v>3502</v>
      </c>
      <c r="E428">
        <v>3911</v>
      </c>
      <c r="F428">
        <v>4302</v>
      </c>
      <c r="G428">
        <v>4677</v>
      </c>
    </row>
    <row r="429" spans="1:7" x14ac:dyDescent="0.35">
      <c r="A429">
        <v>22400</v>
      </c>
      <c r="B429">
        <v>1949</v>
      </c>
      <c r="C429">
        <v>2937</v>
      </c>
      <c r="D429">
        <v>3506</v>
      </c>
      <c r="E429">
        <v>3916</v>
      </c>
      <c r="F429">
        <v>4308</v>
      </c>
      <c r="G429">
        <v>4683</v>
      </c>
    </row>
    <row r="430" spans="1:7" x14ac:dyDescent="0.35">
      <c r="A430">
        <v>22450</v>
      </c>
      <c r="B430">
        <v>1952</v>
      </c>
      <c r="C430">
        <v>2941</v>
      </c>
      <c r="D430">
        <v>3511</v>
      </c>
      <c r="E430">
        <v>3921</v>
      </c>
      <c r="F430">
        <v>4314</v>
      </c>
      <c r="G430">
        <v>4689</v>
      </c>
    </row>
    <row r="431" spans="1:7" x14ac:dyDescent="0.35">
      <c r="A431">
        <v>22500</v>
      </c>
      <c r="B431">
        <v>1955</v>
      </c>
      <c r="C431">
        <v>2945</v>
      </c>
      <c r="D431">
        <v>3515</v>
      </c>
      <c r="E431">
        <v>3927</v>
      </c>
      <c r="F431">
        <v>4319</v>
      </c>
      <c r="G431">
        <v>4695</v>
      </c>
    </row>
    <row r="432" spans="1:7" x14ac:dyDescent="0.35">
      <c r="A432">
        <v>22550</v>
      </c>
      <c r="B432">
        <v>1957</v>
      </c>
      <c r="C432">
        <v>2949</v>
      </c>
      <c r="D432">
        <v>3520</v>
      </c>
      <c r="E432">
        <v>3932</v>
      </c>
      <c r="F432">
        <v>4325</v>
      </c>
      <c r="G432">
        <v>4701</v>
      </c>
    </row>
    <row r="433" spans="1:7" x14ac:dyDescent="0.35">
      <c r="A433">
        <v>22600</v>
      </c>
      <c r="B433">
        <v>1960</v>
      </c>
      <c r="C433">
        <v>2953</v>
      </c>
      <c r="D433">
        <v>3524</v>
      </c>
      <c r="E433">
        <v>3937</v>
      </c>
      <c r="F433">
        <v>4330</v>
      </c>
      <c r="G433">
        <v>4707</v>
      </c>
    </row>
    <row r="434" spans="1:7" x14ac:dyDescent="0.35">
      <c r="A434">
        <v>22650</v>
      </c>
      <c r="B434">
        <v>1962</v>
      </c>
      <c r="C434">
        <v>2957</v>
      </c>
      <c r="D434">
        <v>3529</v>
      </c>
      <c r="E434">
        <v>3942</v>
      </c>
      <c r="F434">
        <v>4336</v>
      </c>
      <c r="G434">
        <v>4713</v>
      </c>
    </row>
    <row r="435" spans="1:7" x14ac:dyDescent="0.35">
      <c r="A435">
        <v>22700</v>
      </c>
      <c r="B435">
        <v>1965</v>
      </c>
      <c r="C435">
        <v>2961</v>
      </c>
      <c r="D435">
        <v>3534</v>
      </c>
      <c r="E435">
        <v>3947</v>
      </c>
      <c r="F435">
        <v>4342</v>
      </c>
      <c r="G435">
        <v>4719</v>
      </c>
    </row>
    <row r="436" spans="1:7" x14ac:dyDescent="0.35">
      <c r="A436">
        <v>22750</v>
      </c>
      <c r="B436">
        <v>1968</v>
      </c>
      <c r="C436">
        <v>2965</v>
      </c>
      <c r="D436">
        <v>3538</v>
      </c>
      <c r="E436">
        <v>3952</v>
      </c>
      <c r="F436">
        <v>4347</v>
      </c>
      <c r="G436">
        <v>4725</v>
      </c>
    </row>
    <row r="437" spans="1:7" x14ac:dyDescent="0.35">
      <c r="A437">
        <v>22800</v>
      </c>
      <c r="B437">
        <v>1970</v>
      </c>
      <c r="C437">
        <v>2969</v>
      </c>
      <c r="D437">
        <v>3543</v>
      </c>
      <c r="E437">
        <v>3957</v>
      </c>
      <c r="F437">
        <v>4353</v>
      </c>
      <c r="G437">
        <v>4732</v>
      </c>
    </row>
    <row r="438" spans="1:7" x14ac:dyDescent="0.35">
      <c r="A438">
        <v>22850</v>
      </c>
      <c r="B438">
        <v>1973</v>
      </c>
      <c r="C438">
        <v>2972</v>
      </c>
      <c r="D438">
        <v>3547</v>
      </c>
      <c r="E438">
        <v>3962</v>
      </c>
      <c r="F438">
        <v>4359</v>
      </c>
      <c r="G438">
        <v>4738</v>
      </c>
    </row>
    <row r="439" spans="1:7" x14ac:dyDescent="0.35">
      <c r="A439">
        <v>22900</v>
      </c>
      <c r="B439">
        <v>1975</v>
      </c>
      <c r="C439">
        <v>2976</v>
      </c>
      <c r="D439">
        <v>3552</v>
      </c>
      <c r="E439">
        <v>3967</v>
      </c>
      <c r="F439">
        <v>4364</v>
      </c>
      <c r="G439">
        <v>4744</v>
      </c>
    </row>
    <row r="440" spans="1:7" x14ac:dyDescent="0.35">
      <c r="A440">
        <v>22950</v>
      </c>
      <c r="B440">
        <v>1978</v>
      </c>
      <c r="C440">
        <v>2980</v>
      </c>
      <c r="D440">
        <v>3556</v>
      </c>
      <c r="E440">
        <v>3973</v>
      </c>
      <c r="F440">
        <v>4370</v>
      </c>
      <c r="G440">
        <v>4750</v>
      </c>
    </row>
    <row r="441" spans="1:7" x14ac:dyDescent="0.35">
      <c r="A441">
        <v>23000</v>
      </c>
      <c r="B441">
        <v>1981</v>
      </c>
      <c r="C441">
        <v>2984</v>
      </c>
      <c r="D441">
        <v>3561</v>
      </c>
      <c r="E441">
        <v>3978</v>
      </c>
      <c r="F441">
        <v>4375</v>
      </c>
      <c r="G441">
        <v>4756</v>
      </c>
    </row>
    <row r="442" spans="1:7" x14ac:dyDescent="0.35">
      <c r="A442">
        <v>23050</v>
      </c>
      <c r="B442">
        <v>1983</v>
      </c>
      <c r="C442">
        <v>2988</v>
      </c>
      <c r="D442">
        <v>3566</v>
      </c>
      <c r="E442">
        <v>3983</v>
      </c>
      <c r="F442">
        <v>4381</v>
      </c>
      <c r="G442">
        <v>4762</v>
      </c>
    </row>
    <row r="443" spans="1:7" x14ac:dyDescent="0.35">
      <c r="A443">
        <v>23100</v>
      </c>
      <c r="B443">
        <v>1986</v>
      </c>
      <c r="C443">
        <v>2992</v>
      </c>
      <c r="D443">
        <v>3570</v>
      </c>
      <c r="E443">
        <v>3988</v>
      </c>
      <c r="F443">
        <v>4387</v>
      </c>
      <c r="G443">
        <v>4768</v>
      </c>
    </row>
    <row r="444" spans="1:7" x14ac:dyDescent="0.35">
      <c r="A444">
        <v>23150</v>
      </c>
      <c r="B444">
        <v>1989</v>
      </c>
      <c r="C444">
        <v>2996</v>
      </c>
      <c r="D444">
        <v>3575</v>
      </c>
      <c r="E444">
        <v>3993</v>
      </c>
      <c r="F444">
        <v>4392</v>
      </c>
      <c r="G444">
        <v>4774</v>
      </c>
    </row>
    <row r="445" spans="1:7" x14ac:dyDescent="0.35">
      <c r="A445">
        <v>23200</v>
      </c>
      <c r="B445">
        <v>1991</v>
      </c>
      <c r="C445">
        <v>3000</v>
      </c>
      <c r="D445">
        <v>3579</v>
      </c>
      <c r="E445">
        <v>3998</v>
      </c>
      <c r="F445">
        <v>4398</v>
      </c>
      <c r="G445">
        <v>4780</v>
      </c>
    </row>
    <row r="446" spans="1:7" x14ac:dyDescent="0.35">
      <c r="A446">
        <v>23250</v>
      </c>
      <c r="B446">
        <v>1994</v>
      </c>
      <c r="C446">
        <v>3004</v>
      </c>
      <c r="D446">
        <v>3584</v>
      </c>
      <c r="E446">
        <v>4003</v>
      </c>
      <c r="F446">
        <v>4404</v>
      </c>
      <c r="G446">
        <v>4787</v>
      </c>
    </row>
    <row r="447" spans="1:7" x14ac:dyDescent="0.35">
      <c r="A447">
        <v>23300</v>
      </c>
      <c r="B447">
        <v>1998</v>
      </c>
      <c r="C447">
        <v>3010</v>
      </c>
      <c r="D447">
        <v>3591</v>
      </c>
      <c r="E447">
        <v>4011</v>
      </c>
      <c r="F447">
        <v>4412</v>
      </c>
      <c r="G447">
        <v>4796</v>
      </c>
    </row>
    <row r="448" spans="1:7" x14ac:dyDescent="0.35">
      <c r="A448">
        <v>23350</v>
      </c>
      <c r="B448">
        <v>2002</v>
      </c>
      <c r="C448">
        <v>3016</v>
      </c>
      <c r="D448">
        <v>3598</v>
      </c>
      <c r="E448">
        <v>4019</v>
      </c>
      <c r="F448">
        <v>4421</v>
      </c>
      <c r="G448">
        <v>4806</v>
      </c>
    </row>
    <row r="449" spans="1:7" x14ac:dyDescent="0.35">
      <c r="A449">
        <v>23400</v>
      </c>
      <c r="B449">
        <v>2006</v>
      </c>
      <c r="C449">
        <v>3022</v>
      </c>
      <c r="D449">
        <v>3606</v>
      </c>
      <c r="E449">
        <v>4027</v>
      </c>
      <c r="F449">
        <v>4430</v>
      </c>
      <c r="G449">
        <v>4816</v>
      </c>
    </row>
    <row r="450" spans="1:7" x14ac:dyDescent="0.35">
      <c r="A450">
        <v>23450</v>
      </c>
      <c r="B450">
        <v>2010</v>
      </c>
      <c r="C450">
        <v>3028</v>
      </c>
      <c r="D450">
        <v>3613</v>
      </c>
      <c r="E450">
        <v>4035</v>
      </c>
      <c r="F450">
        <v>4439</v>
      </c>
      <c r="G450">
        <v>4825</v>
      </c>
    </row>
    <row r="451" spans="1:7" x14ac:dyDescent="0.35">
      <c r="A451">
        <v>23500</v>
      </c>
      <c r="B451">
        <v>2014</v>
      </c>
      <c r="C451">
        <v>3034</v>
      </c>
      <c r="D451">
        <v>3620</v>
      </c>
      <c r="E451">
        <v>4044</v>
      </c>
      <c r="F451">
        <v>4448</v>
      </c>
      <c r="G451">
        <v>4835</v>
      </c>
    </row>
    <row r="452" spans="1:7" x14ac:dyDescent="0.35">
      <c r="A452">
        <v>23550</v>
      </c>
      <c r="B452">
        <v>2018</v>
      </c>
      <c r="C452">
        <v>3040</v>
      </c>
      <c r="D452">
        <v>3627</v>
      </c>
      <c r="E452">
        <v>4052</v>
      </c>
      <c r="F452">
        <v>4457</v>
      </c>
      <c r="G452">
        <v>4844</v>
      </c>
    </row>
    <row r="453" spans="1:7" x14ac:dyDescent="0.35">
      <c r="A453">
        <v>23600</v>
      </c>
      <c r="B453">
        <v>2022</v>
      </c>
      <c r="C453">
        <v>3046</v>
      </c>
      <c r="D453">
        <v>3634</v>
      </c>
      <c r="E453">
        <v>4060</v>
      </c>
      <c r="F453">
        <v>4466</v>
      </c>
      <c r="G453">
        <v>4854</v>
      </c>
    </row>
    <row r="454" spans="1:7" x14ac:dyDescent="0.35">
      <c r="A454">
        <v>23650</v>
      </c>
      <c r="B454">
        <v>2026</v>
      </c>
      <c r="C454">
        <v>3052</v>
      </c>
      <c r="D454">
        <v>3642</v>
      </c>
      <c r="E454">
        <v>4068</v>
      </c>
      <c r="F454">
        <v>4474</v>
      </c>
      <c r="G454">
        <v>4864</v>
      </c>
    </row>
    <row r="455" spans="1:7" x14ac:dyDescent="0.35">
      <c r="A455">
        <v>23700</v>
      </c>
      <c r="B455">
        <v>2030</v>
      </c>
      <c r="C455">
        <v>3058</v>
      </c>
      <c r="D455">
        <v>3649</v>
      </c>
      <c r="E455">
        <v>4076</v>
      </c>
      <c r="F455">
        <v>4483</v>
      </c>
      <c r="G455">
        <v>4873</v>
      </c>
    </row>
    <row r="456" spans="1:7" x14ac:dyDescent="0.35">
      <c r="A456">
        <v>23750</v>
      </c>
      <c r="B456">
        <v>2034</v>
      </c>
      <c r="C456">
        <v>3064</v>
      </c>
      <c r="D456">
        <v>3656</v>
      </c>
      <c r="E456">
        <v>4084</v>
      </c>
      <c r="F456">
        <v>4492</v>
      </c>
      <c r="G456">
        <v>4883</v>
      </c>
    </row>
    <row r="457" spans="1:7" x14ac:dyDescent="0.35">
      <c r="A457">
        <v>23800</v>
      </c>
      <c r="B457">
        <v>2038</v>
      </c>
      <c r="C457">
        <v>3070</v>
      </c>
      <c r="D457">
        <v>3663</v>
      </c>
      <c r="E457">
        <v>4092</v>
      </c>
      <c r="F457">
        <v>4501</v>
      </c>
      <c r="G457">
        <v>4893</v>
      </c>
    </row>
    <row r="458" spans="1:7" x14ac:dyDescent="0.35">
      <c r="A458">
        <v>23850</v>
      </c>
      <c r="B458">
        <v>2042</v>
      </c>
      <c r="C458">
        <v>3076</v>
      </c>
      <c r="D458">
        <v>3670</v>
      </c>
      <c r="E458">
        <v>4100</v>
      </c>
      <c r="F458">
        <v>4510</v>
      </c>
      <c r="G458">
        <v>4902</v>
      </c>
    </row>
    <row r="459" spans="1:7" x14ac:dyDescent="0.35">
      <c r="A459">
        <v>23900</v>
      </c>
      <c r="B459">
        <v>2046</v>
      </c>
      <c r="C459">
        <v>3082</v>
      </c>
      <c r="D459">
        <v>3678</v>
      </c>
      <c r="E459">
        <v>4108</v>
      </c>
      <c r="F459">
        <v>4519</v>
      </c>
      <c r="G459">
        <v>4912</v>
      </c>
    </row>
    <row r="460" spans="1:7" x14ac:dyDescent="0.35">
      <c r="A460">
        <v>23950</v>
      </c>
      <c r="B460">
        <v>2050</v>
      </c>
      <c r="C460">
        <v>3088</v>
      </c>
      <c r="D460">
        <v>3685</v>
      </c>
      <c r="E460">
        <v>4116</v>
      </c>
      <c r="F460">
        <v>4528</v>
      </c>
      <c r="G460">
        <v>4922</v>
      </c>
    </row>
    <row r="461" spans="1:7" x14ac:dyDescent="0.35">
      <c r="A461">
        <v>24000</v>
      </c>
      <c r="B461">
        <v>2054</v>
      </c>
      <c r="C461">
        <v>3094</v>
      </c>
      <c r="D461">
        <v>3692</v>
      </c>
      <c r="E461">
        <v>4124</v>
      </c>
      <c r="F461">
        <v>4536</v>
      </c>
      <c r="G461">
        <v>4931</v>
      </c>
    </row>
    <row r="462" spans="1:7" x14ac:dyDescent="0.35">
      <c r="A462">
        <v>24050</v>
      </c>
      <c r="B462">
        <v>2058</v>
      </c>
      <c r="C462">
        <v>3100</v>
      </c>
      <c r="D462">
        <v>3699</v>
      </c>
      <c r="E462">
        <v>4132</v>
      </c>
      <c r="F462">
        <v>4545</v>
      </c>
      <c r="G462">
        <v>4941</v>
      </c>
    </row>
    <row r="463" spans="1:7" x14ac:dyDescent="0.35">
      <c r="A463">
        <v>24100</v>
      </c>
      <c r="B463">
        <v>2062</v>
      </c>
      <c r="C463">
        <v>3106</v>
      </c>
      <c r="D463">
        <v>3707</v>
      </c>
      <c r="E463">
        <v>4140</v>
      </c>
      <c r="F463">
        <v>4554</v>
      </c>
      <c r="G463">
        <v>4950</v>
      </c>
    </row>
    <row r="464" spans="1:7" x14ac:dyDescent="0.35">
      <c r="A464">
        <v>24150</v>
      </c>
      <c r="B464">
        <v>2066</v>
      </c>
      <c r="C464">
        <v>3112</v>
      </c>
      <c r="D464">
        <v>3714</v>
      </c>
      <c r="E464">
        <v>4148</v>
      </c>
      <c r="F464">
        <v>4563</v>
      </c>
      <c r="G464">
        <v>4960</v>
      </c>
    </row>
    <row r="465" spans="1:7" x14ac:dyDescent="0.35">
      <c r="A465">
        <v>24200</v>
      </c>
      <c r="B465">
        <v>2070</v>
      </c>
      <c r="C465">
        <v>3118</v>
      </c>
      <c r="D465">
        <v>3721</v>
      </c>
      <c r="E465">
        <v>4156</v>
      </c>
      <c r="F465">
        <v>4572</v>
      </c>
      <c r="G465">
        <v>4970</v>
      </c>
    </row>
    <row r="466" spans="1:7" x14ac:dyDescent="0.35">
      <c r="A466">
        <v>24250</v>
      </c>
      <c r="B466">
        <v>2074</v>
      </c>
      <c r="C466">
        <v>3124</v>
      </c>
      <c r="D466">
        <v>3728</v>
      </c>
      <c r="E466">
        <v>4164</v>
      </c>
      <c r="F466">
        <v>4581</v>
      </c>
      <c r="G466">
        <v>4979</v>
      </c>
    </row>
    <row r="467" spans="1:7" x14ac:dyDescent="0.35">
      <c r="A467">
        <v>24300</v>
      </c>
      <c r="B467">
        <v>2078</v>
      </c>
      <c r="C467">
        <v>3130</v>
      </c>
      <c r="D467">
        <v>3735</v>
      </c>
      <c r="E467">
        <v>4172</v>
      </c>
      <c r="F467">
        <v>4590</v>
      </c>
      <c r="G467">
        <v>4989</v>
      </c>
    </row>
    <row r="468" spans="1:7" x14ac:dyDescent="0.35">
      <c r="A468">
        <v>24350</v>
      </c>
      <c r="B468">
        <v>2082</v>
      </c>
      <c r="C468">
        <v>3137</v>
      </c>
      <c r="D468">
        <v>3743</v>
      </c>
      <c r="E468">
        <v>4180</v>
      </c>
      <c r="F468">
        <v>4598</v>
      </c>
      <c r="G468">
        <v>4999</v>
      </c>
    </row>
    <row r="469" spans="1:7" x14ac:dyDescent="0.35">
      <c r="A469">
        <v>24400</v>
      </c>
      <c r="B469">
        <v>2086</v>
      </c>
      <c r="C469">
        <v>3143</v>
      </c>
      <c r="D469">
        <v>3750</v>
      </c>
      <c r="E469">
        <v>4188</v>
      </c>
      <c r="F469">
        <v>4607</v>
      </c>
      <c r="G469">
        <v>5008</v>
      </c>
    </row>
    <row r="470" spans="1:7" x14ac:dyDescent="0.35">
      <c r="A470">
        <v>24450</v>
      </c>
      <c r="B470">
        <v>2090</v>
      </c>
      <c r="C470">
        <v>3149</v>
      </c>
      <c r="D470">
        <v>3757</v>
      </c>
      <c r="E470">
        <v>4197</v>
      </c>
      <c r="F470">
        <v>4616</v>
      </c>
      <c r="G470">
        <v>5018</v>
      </c>
    </row>
    <row r="471" spans="1:7" x14ac:dyDescent="0.35">
      <c r="A471">
        <v>24500</v>
      </c>
      <c r="B471">
        <v>2094</v>
      </c>
      <c r="C471">
        <v>3155</v>
      </c>
      <c r="D471">
        <v>3764</v>
      </c>
      <c r="E471">
        <v>4205</v>
      </c>
      <c r="F471">
        <v>4625</v>
      </c>
      <c r="G471">
        <v>5027</v>
      </c>
    </row>
    <row r="472" spans="1:7" x14ac:dyDescent="0.35">
      <c r="A472">
        <v>24550</v>
      </c>
      <c r="B472">
        <v>2098</v>
      </c>
      <c r="C472">
        <v>3161</v>
      </c>
      <c r="D472">
        <v>3771</v>
      </c>
      <c r="E472">
        <v>4213</v>
      </c>
      <c r="F472">
        <v>4634</v>
      </c>
      <c r="G472">
        <v>5037</v>
      </c>
    </row>
    <row r="473" spans="1:7" x14ac:dyDescent="0.35">
      <c r="A473">
        <v>24600</v>
      </c>
      <c r="B473">
        <v>2102</v>
      </c>
      <c r="C473">
        <v>3167</v>
      </c>
      <c r="D473">
        <v>3779</v>
      </c>
      <c r="E473">
        <v>4221</v>
      </c>
      <c r="F473">
        <v>4643</v>
      </c>
      <c r="G473">
        <v>5047</v>
      </c>
    </row>
    <row r="474" spans="1:7" x14ac:dyDescent="0.35">
      <c r="A474">
        <v>24650</v>
      </c>
      <c r="B474">
        <v>2106</v>
      </c>
      <c r="C474">
        <v>3173</v>
      </c>
      <c r="D474">
        <v>3786</v>
      </c>
      <c r="E474">
        <v>4229</v>
      </c>
      <c r="F474">
        <v>4652</v>
      </c>
      <c r="G474">
        <v>5056</v>
      </c>
    </row>
    <row r="475" spans="1:7" x14ac:dyDescent="0.35">
      <c r="A475">
        <v>24700</v>
      </c>
      <c r="B475">
        <v>2110</v>
      </c>
      <c r="C475">
        <v>3179</v>
      </c>
      <c r="D475">
        <v>3793</v>
      </c>
      <c r="E475">
        <v>4237</v>
      </c>
      <c r="F475">
        <v>4661</v>
      </c>
      <c r="G475">
        <v>5066</v>
      </c>
    </row>
    <row r="476" spans="1:7" x14ac:dyDescent="0.35">
      <c r="A476">
        <v>24750</v>
      </c>
      <c r="B476">
        <v>2114</v>
      </c>
      <c r="C476">
        <v>3185</v>
      </c>
      <c r="D476">
        <v>3800</v>
      </c>
      <c r="E476">
        <v>4245</v>
      </c>
      <c r="F476">
        <v>4669</v>
      </c>
      <c r="G476">
        <v>5076</v>
      </c>
    </row>
    <row r="477" spans="1:7" x14ac:dyDescent="0.35">
      <c r="A477">
        <v>24800</v>
      </c>
      <c r="B477">
        <v>2118</v>
      </c>
      <c r="C477">
        <v>3191</v>
      </c>
      <c r="D477">
        <v>3807</v>
      </c>
      <c r="E477">
        <v>4253</v>
      </c>
      <c r="F477">
        <v>4678</v>
      </c>
      <c r="G477">
        <v>5085</v>
      </c>
    </row>
    <row r="478" spans="1:7" x14ac:dyDescent="0.35">
      <c r="A478">
        <v>24850</v>
      </c>
      <c r="B478">
        <v>2122</v>
      </c>
      <c r="C478">
        <v>3197</v>
      </c>
      <c r="D478">
        <v>3815</v>
      </c>
      <c r="E478">
        <v>4261</v>
      </c>
      <c r="F478">
        <v>4687</v>
      </c>
      <c r="G478">
        <v>5095</v>
      </c>
    </row>
    <row r="479" spans="1:7" x14ac:dyDescent="0.35">
      <c r="A479">
        <v>24900</v>
      </c>
      <c r="B479">
        <v>2126</v>
      </c>
      <c r="C479">
        <v>3203</v>
      </c>
      <c r="D479">
        <v>3822</v>
      </c>
      <c r="E479">
        <v>4269</v>
      </c>
      <c r="F479">
        <v>4696</v>
      </c>
      <c r="G479">
        <v>5104</v>
      </c>
    </row>
    <row r="480" spans="1:7" x14ac:dyDescent="0.35">
      <c r="A480">
        <v>24950</v>
      </c>
      <c r="B480">
        <v>2130</v>
      </c>
      <c r="C480">
        <v>3209</v>
      </c>
      <c r="D480">
        <v>3829</v>
      </c>
      <c r="E480">
        <v>4277</v>
      </c>
      <c r="F480">
        <v>4705</v>
      </c>
      <c r="G480">
        <v>5114</v>
      </c>
    </row>
    <row r="481" spans="1:7" x14ac:dyDescent="0.35">
      <c r="A481">
        <v>25000</v>
      </c>
      <c r="B481">
        <v>2134</v>
      </c>
      <c r="C481">
        <v>3215</v>
      </c>
      <c r="D481">
        <v>3836</v>
      </c>
      <c r="E481">
        <v>4285</v>
      </c>
      <c r="F481">
        <v>4714</v>
      </c>
      <c r="G481">
        <v>5124</v>
      </c>
    </row>
    <row r="482" spans="1:7" x14ac:dyDescent="0.35">
      <c r="A482">
        <v>25050</v>
      </c>
      <c r="B482">
        <v>2138</v>
      </c>
      <c r="C482">
        <v>3221</v>
      </c>
      <c r="D482">
        <v>3844</v>
      </c>
      <c r="E482">
        <v>4293</v>
      </c>
      <c r="F482">
        <v>4723</v>
      </c>
      <c r="G482">
        <v>5133</v>
      </c>
    </row>
    <row r="483" spans="1:7" x14ac:dyDescent="0.35">
      <c r="A483">
        <v>25100</v>
      </c>
      <c r="B483">
        <v>2142</v>
      </c>
      <c r="C483">
        <v>3227</v>
      </c>
      <c r="D483">
        <v>3851</v>
      </c>
      <c r="E483">
        <v>4301</v>
      </c>
      <c r="F483">
        <v>4731</v>
      </c>
      <c r="G483">
        <v>5143</v>
      </c>
    </row>
    <row r="484" spans="1:7" x14ac:dyDescent="0.35">
      <c r="A484">
        <v>25150</v>
      </c>
      <c r="B484">
        <v>2146</v>
      </c>
      <c r="C484">
        <v>3233</v>
      </c>
      <c r="D484">
        <v>3858</v>
      </c>
      <c r="E484">
        <v>4309</v>
      </c>
      <c r="F484">
        <v>4740</v>
      </c>
      <c r="G484">
        <v>5153</v>
      </c>
    </row>
    <row r="485" spans="1:7" x14ac:dyDescent="0.35">
      <c r="A485">
        <v>25200</v>
      </c>
      <c r="B485">
        <v>2150</v>
      </c>
      <c r="C485">
        <v>3239</v>
      </c>
      <c r="D485">
        <v>3865</v>
      </c>
      <c r="E485">
        <v>4317</v>
      </c>
      <c r="F485">
        <v>4749</v>
      </c>
      <c r="G485">
        <v>5162</v>
      </c>
    </row>
    <row r="486" spans="1:7" x14ac:dyDescent="0.35">
      <c r="A486">
        <v>25250</v>
      </c>
      <c r="B486">
        <v>2154</v>
      </c>
      <c r="C486">
        <v>3245</v>
      </c>
      <c r="D486">
        <v>3872</v>
      </c>
      <c r="E486">
        <v>4325</v>
      </c>
      <c r="F486">
        <v>4758</v>
      </c>
      <c r="G486">
        <v>5172</v>
      </c>
    </row>
    <row r="487" spans="1:7" x14ac:dyDescent="0.35">
      <c r="A487">
        <v>25300</v>
      </c>
      <c r="B487">
        <v>2158</v>
      </c>
      <c r="C487">
        <v>3251</v>
      </c>
      <c r="D487">
        <v>3880</v>
      </c>
      <c r="E487">
        <v>4333</v>
      </c>
      <c r="F487">
        <v>4767</v>
      </c>
      <c r="G487">
        <v>5182</v>
      </c>
    </row>
    <row r="488" spans="1:7" x14ac:dyDescent="0.35">
      <c r="A488">
        <v>25350</v>
      </c>
      <c r="B488">
        <v>2162</v>
      </c>
      <c r="C488">
        <v>3257</v>
      </c>
      <c r="D488">
        <v>3887</v>
      </c>
      <c r="E488">
        <v>4342</v>
      </c>
      <c r="F488">
        <v>4776</v>
      </c>
      <c r="G488">
        <v>5191</v>
      </c>
    </row>
    <row r="489" spans="1:7" x14ac:dyDescent="0.35">
      <c r="A489">
        <v>25400</v>
      </c>
      <c r="B489">
        <v>2166</v>
      </c>
      <c r="C489">
        <v>3263</v>
      </c>
      <c r="D489">
        <v>3894</v>
      </c>
      <c r="E489">
        <v>4350</v>
      </c>
      <c r="F489">
        <v>4785</v>
      </c>
      <c r="G489">
        <v>5201</v>
      </c>
    </row>
    <row r="490" spans="1:7" x14ac:dyDescent="0.35">
      <c r="A490">
        <v>25450</v>
      </c>
      <c r="B490">
        <v>2170</v>
      </c>
      <c r="C490">
        <v>3269</v>
      </c>
      <c r="D490">
        <v>3901</v>
      </c>
      <c r="E490">
        <v>4358</v>
      </c>
      <c r="F490">
        <v>4793</v>
      </c>
      <c r="G490">
        <v>5210</v>
      </c>
    </row>
    <row r="491" spans="1:7" x14ac:dyDescent="0.35">
      <c r="A491">
        <v>25500</v>
      </c>
      <c r="B491">
        <v>2174</v>
      </c>
      <c r="C491">
        <v>3276</v>
      </c>
      <c r="D491">
        <v>3908</v>
      </c>
      <c r="E491">
        <v>4366</v>
      </c>
      <c r="F491">
        <v>4802</v>
      </c>
      <c r="G491">
        <v>5220</v>
      </c>
    </row>
    <row r="492" spans="1:7" x14ac:dyDescent="0.35">
      <c r="A492">
        <v>25550</v>
      </c>
      <c r="B492">
        <v>2178</v>
      </c>
      <c r="C492">
        <v>3282</v>
      </c>
      <c r="D492">
        <v>3916</v>
      </c>
      <c r="E492">
        <v>4374</v>
      </c>
      <c r="F492">
        <v>4811</v>
      </c>
      <c r="G492">
        <v>5230</v>
      </c>
    </row>
    <row r="493" spans="1:7" x14ac:dyDescent="0.35">
      <c r="A493">
        <v>25600</v>
      </c>
      <c r="B493">
        <v>2182</v>
      </c>
      <c r="C493">
        <v>3288</v>
      </c>
      <c r="D493">
        <v>3923</v>
      </c>
      <c r="E493">
        <v>4382</v>
      </c>
      <c r="F493">
        <v>4820</v>
      </c>
      <c r="G493">
        <v>5239</v>
      </c>
    </row>
    <row r="494" spans="1:7" x14ac:dyDescent="0.35">
      <c r="A494">
        <v>25650</v>
      </c>
      <c r="B494">
        <v>2186</v>
      </c>
      <c r="C494">
        <v>3294</v>
      </c>
      <c r="D494">
        <v>3930</v>
      </c>
      <c r="E494">
        <v>4390</v>
      </c>
      <c r="F494">
        <v>4829</v>
      </c>
      <c r="G494">
        <v>5249</v>
      </c>
    </row>
    <row r="495" spans="1:7" x14ac:dyDescent="0.35">
      <c r="A495">
        <v>25700</v>
      </c>
      <c r="B495">
        <v>2190</v>
      </c>
      <c r="C495">
        <v>3300</v>
      </c>
      <c r="D495">
        <v>3937</v>
      </c>
      <c r="E495">
        <v>4398</v>
      </c>
      <c r="F495">
        <v>4838</v>
      </c>
      <c r="G495">
        <v>5259</v>
      </c>
    </row>
    <row r="496" spans="1:7" x14ac:dyDescent="0.35">
      <c r="A496">
        <v>25750</v>
      </c>
      <c r="B496">
        <v>2194</v>
      </c>
      <c r="C496">
        <v>3306</v>
      </c>
      <c r="D496">
        <v>3944</v>
      </c>
      <c r="E496">
        <v>4406</v>
      </c>
      <c r="F496">
        <v>4847</v>
      </c>
      <c r="G496">
        <v>5268</v>
      </c>
    </row>
    <row r="497" spans="1:7" x14ac:dyDescent="0.35">
      <c r="A497">
        <v>25800</v>
      </c>
      <c r="B497">
        <v>2198</v>
      </c>
      <c r="C497">
        <v>3312</v>
      </c>
      <c r="D497">
        <v>3952</v>
      </c>
      <c r="E497">
        <v>4414</v>
      </c>
      <c r="F497">
        <v>4855</v>
      </c>
      <c r="G497">
        <v>5278</v>
      </c>
    </row>
    <row r="498" spans="1:7" x14ac:dyDescent="0.35">
      <c r="A498">
        <v>25850</v>
      </c>
      <c r="B498">
        <v>2202</v>
      </c>
      <c r="C498">
        <v>3318</v>
      </c>
      <c r="D498">
        <v>3959</v>
      </c>
      <c r="E498">
        <v>4422</v>
      </c>
      <c r="F498">
        <v>4864</v>
      </c>
      <c r="G498">
        <v>5287</v>
      </c>
    </row>
    <row r="499" spans="1:7" x14ac:dyDescent="0.35">
      <c r="A499">
        <v>25900</v>
      </c>
      <c r="B499">
        <v>2206</v>
      </c>
      <c r="C499">
        <v>3324</v>
      </c>
      <c r="D499">
        <v>3966</v>
      </c>
      <c r="E499">
        <v>4430</v>
      </c>
      <c r="F499">
        <v>4873</v>
      </c>
      <c r="G499">
        <v>5297</v>
      </c>
    </row>
    <row r="500" spans="1:7" x14ac:dyDescent="0.35">
      <c r="A500">
        <v>25950</v>
      </c>
      <c r="B500">
        <v>2210</v>
      </c>
      <c r="C500">
        <v>3330</v>
      </c>
      <c r="D500">
        <v>3973</v>
      </c>
      <c r="E500">
        <v>4438</v>
      </c>
      <c r="F500">
        <v>4882</v>
      </c>
      <c r="G500">
        <v>5307</v>
      </c>
    </row>
    <row r="501" spans="1:7" x14ac:dyDescent="0.35">
      <c r="A501">
        <v>26000</v>
      </c>
      <c r="B501">
        <v>2214</v>
      </c>
      <c r="C501">
        <v>3336</v>
      </c>
      <c r="D501">
        <v>3981</v>
      </c>
      <c r="E501">
        <v>4446</v>
      </c>
      <c r="F501">
        <v>4891</v>
      </c>
      <c r="G501">
        <v>5316</v>
      </c>
    </row>
    <row r="502" spans="1:7" x14ac:dyDescent="0.35">
      <c r="A502">
        <v>26050</v>
      </c>
      <c r="B502">
        <v>2218</v>
      </c>
      <c r="C502">
        <v>3342</v>
      </c>
      <c r="D502">
        <v>3988</v>
      </c>
      <c r="E502">
        <v>4454</v>
      </c>
      <c r="F502">
        <v>4900</v>
      </c>
      <c r="G502">
        <v>5326</v>
      </c>
    </row>
    <row r="503" spans="1:7" x14ac:dyDescent="0.35">
      <c r="A503">
        <v>26100</v>
      </c>
      <c r="B503">
        <v>2222</v>
      </c>
      <c r="C503">
        <v>3348</v>
      </c>
      <c r="D503">
        <v>3995</v>
      </c>
      <c r="E503">
        <v>4462</v>
      </c>
      <c r="F503">
        <v>4909</v>
      </c>
      <c r="G503">
        <v>5336</v>
      </c>
    </row>
    <row r="504" spans="1:7" x14ac:dyDescent="0.35">
      <c r="A504">
        <v>26150</v>
      </c>
      <c r="B504">
        <v>2226</v>
      </c>
      <c r="C504">
        <v>3354</v>
      </c>
      <c r="D504">
        <v>4002</v>
      </c>
      <c r="E504">
        <v>4470</v>
      </c>
      <c r="F504">
        <v>4917</v>
      </c>
      <c r="G504">
        <v>5345</v>
      </c>
    </row>
    <row r="505" spans="1:7" x14ac:dyDescent="0.35">
      <c r="A505">
        <v>26200</v>
      </c>
      <c r="B505">
        <v>2230</v>
      </c>
      <c r="C505">
        <v>3360</v>
      </c>
      <c r="D505">
        <v>4009</v>
      </c>
      <c r="E505">
        <v>4478</v>
      </c>
      <c r="F505">
        <v>4926</v>
      </c>
      <c r="G505">
        <v>5355</v>
      </c>
    </row>
    <row r="506" spans="1:7" x14ac:dyDescent="0.35">
      <c r="A506">
        <v>26250</v>
      </c>
      <c r="B506">
        <v>2234</v>
      </c>
      <c r="C506">
        <v>3366</v>
      </c>
      <c r="D506">
        <v>4017</v>
      </c>
      <c r="E506">
        <v>4486</v>
      </c>
      <c r="F506">
        <v>4935</v>
      </c>
      <c r="G506">
        <v>5365</v>
      </c>
    </row>
    <row r="507" spans="1:7" x14ac:dyDescent="0.35">
      <c r="A507">
        <v>26300</v>
      </c>
      <c r="B507">
        <v>2238</v>
      </c>
      <c r="C507">
        <v>3372</v>
      </c>
      <c r="D507">
        <v>4024</v>
      </c>
      <c r="E507">
        <v>4495</v>
      </c>
      <c r="F507">
        <v>4944</v>
      </c>
      <c r="G507">
        <v>5374</v>
      </c>
    </row>
    <row r="508" spans="1:7" x14ac:dyDescent="0.35">
      <c r="A508">
        <v>26350</v>
      </c>
      <c r="B508">
        <v>2242</v>
      </c>
      <c r="C508">
        <v>3378</v>
      </c>
      <c r="D508">
        <v>4031</v>
      </c>
      <c r="E508">
        <v>4503</v>
      </c>
      <c r="F508">
        <v>4953</v>
      </c>
      <c r="G508">
        <v>5384</v>
      </c>
    </row>
    <row r="509" spans="1:7" x14ac:dyDescent="0.35">
      <c r="A509">
        <v>26400</v>
      </c>
      <c r="B509">
        <v>2247</v>
      </c>
      <c r="C509">
        <v>3384</v>
      </c>
      <c r="D509">
        <v>4038</v>
      </c>
      <c r="E509">
        <v>4511</v>
      </c>
      <c r="F509">
        <v>4962</v>
      </c>
      <c r="G509">
        <v>5393</v>
      </c>
    </row>
    <row r="510" spans="1:7" x14ac:dyDescent="0.35">
      <c r="A510">
        <v>26450</v>
      </c>
      <c r="B510">
        <v>2251</v>
      </c>
      <c r="C510">
        <v>3390</v>
      </c>
      <c r="D510">
        <v>4045</v>
      </c>
      <c r="E510">
        <v>4519</v>
      </c>
      <c r="F510">
        <v>4971</v>
      </c>
      <c r="G510">
        <v>5403</v>
      </c>
    </row>
    <row r="511" spans="1:7" x14ac:dyDescent="0.35">
      <c r="A511">
        <v>26500</v>
      </c>
      <c r="B511">
        <v>2255</v>
      </c>
      <c r="C511">
        <v>3396</v>
      </c>
      <c r="D511">
        <v>4053</v>
      </c>
      <c r="E511">
        <v>4527</v>
      </c>
      <c r="F511">
        <v>4979</v>
      </c>
      <c r="G511">
        <v>5413</v>
      </c>
    </row>
    <row r="512" spans="1:7" x14ac:dyDescent="0.35">
      <c r="A512">
        <v>26550</v>
      </c>
      <c r="B512">
        <v>2259</v>
      </c>
      <c r="C512">
        <v>3402</v>
      </c>
      <c r="D512">
        <v>4060</v>
      </c>
      <c r="E512">
        <v>4535</v>
      </c>
      <c r="F512">
        <v>4988</v>
      </c>
      <c r="G512">
        <v>5422</v>
      </c>
    </row>
    <row r="513" spans="1:7" x14ac:dyDescent="0.35">
      <c r="A513">
        <v>26600</v>
      </c>
      <c r="B513">
        <v>2263</v>
      </c>
      <c r="C513">
        <v>3408</v>
      </c>
      <c r="D513">
        <v>4067</v>
      </c>
      <c r="E513">
        <v>4543</v>
      </c>
      <c r="F513">
        <v>4997</v>
      </c>
      <c r="G513">
        <v>5432</v>
      </c>
    </row>
    <row r="514" spans="1:7" x14ac:dyDescent="0.35">
      <c r="A514">
        <v>26650</v>
      </c>
      <c r="B514">
        <v>2267</v>
      </c>
      <c r="C514">
        <v>3415</v>
      </c>
      <c r="D514">
        <v>4074</v>
      </c>
      <c r="E514">
        <v>4551</v>
      </c>
      <c r="F514">
        <v>5006</v>
      </c>
      <c r="G514">
        <v>5442</v>
      </c>
    </row>
    <row r="515" spans="1:7" x14ac:dyDescent="0.35">
      <c r="A515">
        <v>26700</v>
      </c>
      <c r="B515">
        <v>2271</v>
      </c>
      <c r="C515">
        <v>3421</v>
      </c>
      <c r="D515">
        <v>4081</v>
      </c>
      <c r="E515">
        <v>4559</v>
      </c>
      <c r="F515">
        <v>5015</v>
      </c>
      <c r="G515">
        <v>5451</v>
      </c>
    </row>
    <row r="516" spans="1:7" x14ac:dyDescent="0.35">
      <c r="A516">
        <v>26750</v>
      </c>
      <c r="B516">
        <v>2275</v>
      </c>
      <c r="C516">
        <v>3427</v>
      </c>
      <c r="D516">
        <v>4089</v>
      </c>
      <c r="E516">
        <v>4567</v>
      </c>
      <c r="F516">
        <v>5024</v>
      </c>
      <c r="G516">
        <v>5461</v>
      </c>
    </row>
    <row r="517" spans="1:7" x14ac:dyDescent="0.35">
      <c r="A517">
        <v>26800</v>
      </c>
      <c r="B517">
        <v>2279</v>
      </c>
      <c r="C517">
        <v>3433</v>
      </c>
      <c r="D517">
        <v>4096</v>
      </c>
      <c r="E517">
        <v>4575</v>
      </c>
      <c r="F517">
        <v>5033</v>
      </c>
      <c r="G517">
        <v>5470</v>
      </c>
    </row>
    <row r="518" spans="1:7" x14ac:dyDescent="0.35">
      <c r="A518">
        <v>26850</v>
      </c>
      <c r="B518">
        <v>2283</v>
      </c>
      <c r="C518">
        <v>3439</v>
      </c>
      <c r="D518">
        <v>4103</v>
      </c>
      <c r="E518">
        <v>4583</v>
      </c>
      <c r="F518">
        <v>5041</v>
      </c>
      <c r="G518">
        <v>5480</v>
      </c>
    </row>
    <row r="519" spans="1:7" x14ac:dyDescent="0.35">
      <c r="A519">
        <v>26900</v>
      </c>
      <c r="B519">
        <v>2287</v>
      </c>
      <c r="C519">
        <v>3445</v>
      </c>
      <c r="D519">
        <v>4110</v>
      </c>
      <c r="E519">
        <v>4591</v>
      </c>
      <c r="F519">
        <v>5050</v>
      </c>
      <c r="G519">
        <v>5490</v>
      </c>
    </row>
    <row r="520" spans="1:7" x14ac:dyDescent="0.35">
      <c r="A520">
        <v>26950</v>
      </c>
      <c r="B520">
        <v>2291</v>
      </c>
      <c r="C520">
        <v>3451</v>
      </c>
      <c r="D520">
        <v>4118</v>
      </c>
      <c r="E520">
        <v>4599</v>
      </c>
      <c r="F520">
        <v>5059</v>
      </c>
      <c r="G520">
        <v>5499</v>
      </c>
    </row>
    <row r="521" spans="1:7" x14ac:dyDescent="0.35">
      <c r="A521">
        <v>27000</v>
      </c>
      <c r="B521">
        <v>2295</v>
      </c>
      <c r="C521">
        <v>3457</v>
      </c>
      <c r="D521">
        <v>4125</v>
      </c>
      <c r="E521">
        <v>4607</v>
      </c>
      <c r="F521">
        <v>5068</v>
      </c>
      <c r="G521">
        <v>5509</v>
      </c>
    </row>
    <row r="522" spans="1:7" x14ac:dyDescent="0.35">
      <c r="A522">
        <v>27050</v>
      </c>
      <c r="B522">
        <v>2299</v>
      </c>
      <c r="C522">
        <v>3463</v>
      </c>
      <c r="D522">
        <v>4132</v>
      </c>
      <c r="E522">
        <v>4615</v>
      </c>
      <c r="F522">
        <v>5077</v>
      </c>
      <c r="G522">
        <v>5519</v>
      </c>
    </row>
    <row r="523" spans="1:7" x14ac:dyDescent="0.35">
      <c r="A523">
        <v>27100</v>
      </c>
      <c r="B523">
        <v>2303</v>
      </c>
      <c r="C523">
        <v>3469</v>
      </c>
      <c r="D523">
        <v>4139</v>
      </c>
      <c r="E523">
        <v>4623</v>
      </c>
      <c r="F523">
        <v>5086</v>
      </c>
      <c r="G523">
        <v>5528</v>
      </c>
    </row>
    <row r="524" spans="1:7" x14ac:dyDescent="0.35">
      <c r="A524">
        <v>27150</v>
      </c>
      <c r="B524">
        <v>2307</v>
      </c>
      <c r="C524">
        <v>3475</v>
      </c>
      <c r="D524">
        <v>4146</v>
      </c>
      <c r="E524">
        <v>4631</v>
      </c>
      <c r="F524">
        <v>5095</v>
      </c>
      <c r="G524">
        <v>5538</v>
      </c>
    </row>
    <row r="525" spans="1:7" x14ac:dyDescent="0.35">
      <c r="A525">
        <v>27200</v>
      </c>
      <c r="B525">
        <v>2311</v>
      </c>
      <c r="C525">
        <v>3481</v>
      </c>
      <c r="D525">
        <v>4154</v>
      </c>
      <c r="E525">
        <v>4640</v>
      </c>
      <c r="F525">
        <v>5103</v>
      </c>
      <c r="G525">
        <v>5547</v>
      </c>
    </row>
    <row r="526" spans="1:7" x14ac:dyDescent="0.35">
      <c r="A526">
        <v>27250</v>
      </c>
      <c r="B526">
        <v>2315</v>
      </c>
      <c r="C526">
        <v>3487</v>
      </c>
      <c r="D526">
        <v>4161</v>
      </c>
      <c r="E526">
        <v>4648</v>
      </c>
      <c r="F526">
        <v>5112</v>
      </c>
      <c r="G526">
        <v>5557</v>
      </c>
    </row>
    <row r="527" spans="1:7" x14ac:dyDescent="0.35">
      <c r="A527">
        <v>27300</v>
      </c>
      <c r="B527">
        <v>2319</v>
      </c>
      <c r="C527">
        <v>3493</v>
      </c>
      <c r="D527">
        <v>4168</v>
      </c>
      <c r="E527">
        <v>4656</v>
      </c>
      <c r="F527">
        <v>5121</v>
      </c>
      <c r="G527">
        <v>5567</v>
      </c>
    </row>
    <row r="528" spans="1:7" x14ac:dyDescent="0.35">
      <c r="A528">
        <v>27350</v>
      </c>
      <c r="B528">
        <v>2323</v>
      </c>
      <c r="C528">
        <v>3499</v>
      </c>
      <c r="D528">
        <v>4175</v>
      </c>
      <c r="E528">
        <v>4664</v>
      </c>
      <c r="F528">
        <v>5130</v>
      </c>
      <c r="G528">
        <v>5576</v>
      </c>
    </row>
    <row r="529" spans="1:7" x14ac:dyDescent="0.35">
      <c r="A529">
        <v>27400</v>
      </c>
      <c r="B529">
        <v>2327</v>
      </c>
      <c r="C529">
        <v>3505</v>
      </c>
      <c r="D529">
        <v>4182</v>
      </c>
      <c r="E529">
        <v>4672</v>
      </c>
      <c r="F529">
        <v>5139</v>
      </c>
      <c r="G529">
        <v>5586</v>
      </c>
    </row>
    <row r="530" spans="1:7" x14ac:dyDescent="0.35">
      <c r="A530">
        <v>27450</v>
      </c>
      <c r="B530">
        <v>2331</v>
      </c>
      <c r="C530">
        <v>3511</v>
      </c>
      <c r="D530">
        <v>4190</v>
      </c>
      <c r="E530">
        <v>4680</v>
      </c>
      <c r="F530">
        <v>5148</v>
      </c>
      <c r="G530">
        <v>5596</v>
      </c>
    </row>
    <row r="531" spans="1:7" x14ac:dyDescent="0.35">
      <c r="A531">
        <v>27500</v>
      </c>
      <c r="B531">
        <v>2335</v>
      </c>
      <c r="C531">
        <v>3517</v>
      </c>
      <c r="D531">
        <v>4197</v>
      </c>
      <c r="E531">
        <v>4688</v>
      </c>
      <c r="F531">
        <v>5157</v>
      </c>
      <c r="G531">
        <v>5605</v>
      </c>
    </row>
    <row r="532" spans="1:7" x14ac:dyDescent="0.35">
      <c r="A532">
        <v>27550</v>
      </c>
      <c r="B532">
        <v>2339</v>
      </c>
      <c r="C532">
        <v>3523</v>
      </c>
      <c r="D532">
        <v>4204</v>
      </c>
      <c r="E532">
        <v>4696</v>
      </c>
      <c r="F532">
        <v>5165</v>
      </c>
      <c r="G532">
        <v>5615</v>
      </c>
    </row>
    <row r="533" spans="1:7" x14ac:dyDescent="0.35">
      <c r="A533">
        <v>27600</v>
      </c>
      <c r="B533">
        <v>2343</v>
      </c>
      <c r="C533">
        <v>3529</v>
      </c>
      <c r="D533">
        <v>4211</v>
      </c>
      <c r="E533">
        <v>4704</v>
      </c>
      <c r="F533">
        <v>5174</v>
      </c>
      <c r="G533">
        <v>5625</v>
      </c>
    </row>
    <row r="534" spans="1:7" x14ac:dyDescent="0.35">
      <c r="A534">
        <v>27650</v>
      </c>
      <c r="B534">
        <v>2347</v>
      </c>
      <c r="C534">
        <v>3535</v>
      </c>
      <c r="D534">
        <v>4218</v>
      </c>
      <c r="E534">
        <v>4712</v>
      </c>
      <c r="F534">
        <v>5183</v>
      </c>
      <c r="G534">
        <v>5634</v>
      </c>
    </row>
    <row r="535" spans="1:7" x14ac:dyDescent="0.35">
      <c r="A535">
        <v>27700</v>
      </c>
      <c r="B535">
        <v>2351</v>
      </c>
      <c r="C535">
        <v>3541</v>
      </c>
      <c r="D535">
        <v>4226</v>
      </c>
      <c r="E535">
        <v>4720</v>
      </c>
      <c r="F535">
        <v>5192</v>
      </c>
      <c r="G535">
        <v>5644</v>
      </c>
    </row>
    <row r="536" spans="1:7" x14ac:dyDescent="0.35">
      <c r="A536">
        <v>27750</v>
      </c>
      <c r="B536">
        <v>2355</v>
      </c>
      <c r="C536">
        <v>3547</v>
      </c>
      <c r="D536">
        <v>4233</v>
      </c>
      <c r="E536">
        <v>4728</v>
      </c>
      <c r="F536">
        <v>5201</v>
      </c>
      <c r="G536">
        <v>5653</v>
      </c>
    </row>
    <row r="537" spans="1:7" x14ac:dyDescent="0.35">
      <c r="A537">
        <v>27800</v>
      </c>
      <c r="B537">
        <v>2359</v>
      </c>
      <c r="C537">
        <v>3554</v>
      </c>
      <c r="D537">
        <v>4240</v>
      </c>
      <c r="E537">
        <v>4736</v>
      </c>
      <c r="F537">
        <v>5210</v>
      </c>
      <c r="G537">
        <v>5663</v>
      </c>
    </row>
    <row r="538" spans="1:7" x14ac:dyDescent="0.35">
      <c r="A538">
        <v>27850</v>
      </c>
      <c r="B538">
        <v>2363</v>
      </c>
      <c r="C538">
        <v>3560</v>
      </c>
      <c r="D538">
        <v>4247</v>
      </c>
      <c r="E538">
        <v>4744</v>
      </c>
      <c r="F538">
        <v>5219</v>
      </c>
      <c r="G538">
        <v>5673</v>
      </c>
    </row>
    <row r="539" spans="1:7" x14ac:dyDescent="0.35">
      <c r="A539">
        <v>27900</v>
      </c>
      <c r="B539">
        <v>2367</v>
      </c>
      <c r="C539">
        <v>3566</v>
      </c>
      <c r="D539">
        <v>4255</v>
      </c>
      <c r="E539">
        <v>4752</v>
      </c>
      <c r="F539">
        <v>5228</v>
      </c>
      <c r="G539">
        <v>5682</v>
      </c>
    </row>
    <row r="540" spans="1:7" x14ac:dyDescent="0.35">
      <c r="A540">
        <v>27950</v>
      </c>
      <c r="B540">
        <v>2371</v>
      </c>
      <c r="C540">
        <v>3572</v>
      </c>
      <c r="D540">
        <v>4262</v>
      </c>
      <c r="E540">
        <v>4760</v>
      </c>
      <c r="F540">
        <v>5236</v>
      </c>
      <c r="G540">
        <v>5692</v>
      </c>
    </row>
    <row r="541" spans="1:7" x14ac:dyDescent="0.35">
      <c r="A541">
        <v>28000</v>
      </c>
      <c r="B541">
        <v>2375</v>
      </c>
      <c r="C541">
        <v>3578</v>
      </c>
      <c r="D541">
        <v>4269</v>
      </c>
      <c r="E541">
        <v>4768</v>
      </c>
      <c r="F541">
        <v>5245</v>
      </c>
      <c r="G541">
        <v>5702</v>
      </c>
    </row>
    <row r="542" spans="1:7" x14ac:dyDescent="0.35">
      <c r="A542">
        <v>28050</v>
      </c>
      <c r="B542">
        <v>2379</v>
      </c>
      <c r="C542">
        <v>3584</v>
      </c>
      <c r="D542">
        <v>4276</v>
      </c>
      <c r="E542">
        <v>4776</v>
      </c>
      <c r="F542">
        <v>5254</v>
      </c>
      <c r="G542">
        <v>5711</v>
      </c>
    </row>
    <row r="543" spans="1:7" x14ac:dyDescent="0.35">
      <c r="A543">
        <v>28100</v>
      </c>
      <c r="B543">
        <v>2383</v>
      </c>
      <c r="C543">
        <v>3590</v>
      </c>
      <c r="D543">
        <v>4283</v>
      </c>
      <c r="E543">
        <v>4785</v>
      </c>
      <c r="F543">
        <v>5263</v>
      </c>
      <c r="G543">
        <v>5721</v>
      </c>
    </row>
    <row r="544" spans="1:7" x14ac:dyDescent="0.35">
      <c r="A544">
        <v>28150</v>
      </c>
      <c r="B544">
        <v>2387</v>
      </c>
      <c r="C544">
        <v>3596</v>
      </c>
      <c r="D544">
        <v>4291</v>
      </c>
      <c r="E544">
        <v>4793</v>
      </c>
      <c r="F544">
        <v>5272</v>
      </c>
      <c r="G544">
        <v>5730</v>
      </c>
    </row>
    <row r="545" spans="1:7" x14ac:dyDescent="0.35">
      <c r="A545">
        <v>28200</v>
      </c>
      <c r="B545">
        <v>2391</v>
      </c>
      <c r="C545">
        <v>3602</v>
      </c>
      <c r="D545">
        <v>4298</v>
      </c>
      <c r="E545">
        <v>4801</v>
      </c>
      <c r="F545">
        <v>5281</v>
      </c>
      <c r="G545">
        <v>5740</v>
      </c>
    </row>
    <row r="546" spans="1:7" x14ac:dyDescent="0.35">
      <c r="A546">
        <v>28250</v>
      </c>
      <c r="B546">
        <v>2395</v>
      </c>
      <c r="C546">
        <v>3608</v>
      </c>
      <c r="D546">
        <v>4305</v>
      </c>
      <c r="E546">
        <v>4809</v>
      </c>
      <c r="F546">
        <v>5290</v>
      </c>
      <c r="G546">
        <v>5750</v>
      </c>
    </row>
    <row r="547" spans="1:7" x14ac:dyDescent="0.35">
      <c r="A547">
        <v>28300</v>
      </c>
      <c r="B547">
        <v>2399</v>
      </c>
      <c r="C547">
        <v>3614</v>
      </c>
      <c r="D547">
        <v>4312</v>
      </c>
      <c r="E547">
        <v>4817</v>
      </c>
      <c r="F547">
        <v>5298</v>
      </c>
      <c r="G547">
        <v>5759</v>
      </c>
    </row>
    <row r="548" spans="1:7" x14ac:dyDescent="0.35">
      <c r="A548">
        <v>28350</v>
      </c>
      <c r="B548">
        <v>2403</v>
      </c>
      <c r="C548">
        <v>3620</v>
      </c>
      <c r="D548">
        <v>4319</v>
      </c>
      <c r="E548">
        <v>4825</v>
      </c>
      <c r="F548">
        <v>5307</v>
      </c>
      <c r="G548">
        <v>5769</v>
      </c>
    </row>
    <row r="549" spans="1:7" x14ac:dyDescent="0.35">
      <c r="A549">
        <v>28400</v>
      </c>
      <c r="B549">
        <v>2407</v>
      </c>
      <c r="C549">
        <v>3626</v>
      </c>
      <c r="D549">
        <v>4327</v>
      </c>
      <c r="E549">
        <v>4833</v>
      </c>
      <c r="F549">
        <v>5316</v>
      </c>
      <c r="G549">
        <v>5779</v>
      </c>
    </row>
    <row r="550" spans="1:7" x14ac:dyDescent="0.35">
      <c r="A550">
        <v>28450</v>
      </c>
      <c r="B550">
        <v>2411</v>
      </c>
      <c r="C550">
        <v>3632</v>
      </c>
      <c r="D550">
        <v>4334</v>
      </c>
      <c r="E550">
        <v>4841</v>
      </c>
      <c r="F550">
        <v>5325</v>
      </c>
      <c r="G550">
        <v>5788</v>
      </c>
    </row>
    <row r="551" spans="1:7" x14ac:dyDescent="0.35">
      <c r="A551">
        <v>28500</v>
      </c>
      <c r="B551">
        <v>2415</v>
      </c>
      <c r="C551">
        <v>3638</v>
      </c>
      <c r="D551">
        <v>4341</v>
      </c>
      <c r="E551">
        <v>4849</v>
      </c>
      <c r="F551">
        <v>5334</v>
      </c>
      <c r="G551">
        <v>5798</v>
      </c>
    </row>
    <row r="552" spans="1:7" x14ac:dyDescent="0.35">
      <c r="A552">
        <v>28550</v>
      </c>
      <c r="B552">
        <v>2419</v>
      </c>
      <c r="C552">
        <v>3644</v>
      </c>
      <c r="D552">
        <v>4348</v>
      </c>
      <c r="E552">
        <v>4857</v>
      </c>
      <c r="F552">
        <v>5343</v>
      </c>
      <c r="G552">
        <v>5808</v>
      </c>
    </row>
    <row r="553" spans="1:7" x14ac:dyDescent="0.35">
      <c r="A553">
        <v>28600</v>
      </c>
      <c r="B553">
        <v>2423</v>
      </c>
      <c r="C553">
        <v>3650</v>
      </c>
      <c r="D553">
        <v>4355</v>
      </c>
      <c r="E553">
        <v>4865</v>
      </c>
      <c r="F553">
        <v>5352</v>
      </c>
      <c r="G553">
        <v>5817</v>
      </c>
    </row>
    <row r="554" spans="1:7" x14ac:dyDescent="0.35">
      <c r="A554">
        <v>28650</v>
      </c>
      <c r="B554">
        <v>2427</v>
      </c>
      <c r="C554">
        <v>3656</v>
      </c>
      <c r="D554">
        <v>4363</v>
      </c>
      <c r="E554">
        <v>4873</v>
      </c>
      <c r="F554">
        <v>5360</v>
      </c>
      <c r="G554">
        <v>5827</v>
      </c>
    </row>
    <row r="555" spans="1:7" x14ac:dyDescent="0.35">
      <c r="A555">
        <v>28700</v>
      </c>
      <c r="B555">
        <v>2431</v>
      </c>
      <c r="C555">
        <v>3662</v>
      </c>
      <c r="D555">
        <v>4370</v>
      </c>
      <c r="E555">
        <v>4881</v>
      </c>
      <c r="F555">
        <v>5369</v>
      </c>
      <c r="G555">
        <v>5836</v>
      </c>
    </row>
    <row r="556" spans="1:7" x14ac:dyDescent="0.35">
      <c r="A556">
        <v>28750</v>
      </c>
      <c r="B556">
        <v>2435</v>
      </c>
      <c r="C556">
        <v>3668</v>
      </c>
      <c r="D556">
        <v>4377</v>
      </c>
      <c r="E556">
        <v>4889</v>
      </c>
      <c r="F556">
        <v>5378</v>
      </c>
      <c r="G556">
        <v>5846</v>
      </c>
    </row>
    <row r="557" spans="1:7" x14ac:dyDescent="0.35">
      <c r="A557">
        <v>28800</v>
      </c>
      <c r="B557">
        <v>2439</v>
      </c>
      <c r="C557">
        <v>3674</v>
      </c>
      <c r="D557">
        <v>4384</v>
      </c>
      <c r="E557">
        <v>4897</v>
      </c>
      <c r="F557">
        <v>5387</v>
      </c>
      <c r="G557">
        <v>5856</v>
      </c>
    </row>
    <row r="558" spans="1:7" x14ac:dyDescent="0.35">
      <c r="A558">
        <v>28850</v>
      </c>
      <c r="B558">
        <v>2443</v>
      </c>
      <c r="C558">
        <v>3680</v>
      </c>
      <c r="D558">
        <v>4392</v>
      </c>
      <c r="E558">
        <v>4905</v>
      </c>
      <c r="F558">
        <v>5396</v>
      </c>
      <c r="G558">
        <v>5865</v>
      </c>
    </row>
    <row r="559" spans="1:7" x14ac:dyDescent="0.35">
      <c r="A559">
        <v>28900</v>
      </c>
      <c r="B559">
        <v>2447</v>
      </c>
      <c r="C559">
        <v>3686</v>
      </c>
      <c r="D559">
        <v>4399</v>
      </c>
      <c r="E559">
        <v>4913</v>
      </c>
      <c r="F559">
        <v>5405</v>
      </c>
      <c r="G559">
        <v>5875</v>
      </c>
    </row>
    <row r="560" spans="1:7" x14ac:dyDescent="0.35">
      <c r="A560">
        <v>28950</v>
      </c>
      <c r="B560">
        <v>2451</v>
      </c>
      <c r="C560">
        <v>3692</v>
      </c>
      <c r="D560">
        <v>4406</v>
      </c>
      <c r="E560">
        <v>4921</v>
      </c>
      <c r="F560">
        <v>5414</v>
      </c>
      <c r="G560">
        <v>5885</v>
      </c>
    </row>
    <row r="561" spans="1:7" x14ac:dyDescent="0.35">
      <c r="A561">
        <v>29000</v>
      </c>
      <c r="B561">
        <v>2455</v>
      </c>
      <c r="C561">
        <v>3699</v>
      </c>
      <c r="D561">
        <v>4413</v>
      </c>
      <c r="E561">
        <v>4929</v>
      </c>
      <c r="F561">
        <v>5422</v>
      </c>
      <c r="G561">
        <v>5894</v>
      </c>
    </row>
    <row r="562" spans="1:7" x14ac:dyDescent="0.35">
      <c r="A562">
        <v>29050</v>
      </c>
      <c r="B562">
        <v>2459</v>
      </c>
      <c r="C562">
        <v>3705</v>
      </c>
      <c r="D562">
        <v>4420</v>
      </c>
      <c r="E562">
        <v>4938</v>
      </c>
      <c r="F562">
        <v>5431</v>
      </c>
      <c r="G562">
        <v>5904</v>
      </c>
    </row>
    <row r="563" spans="1:7" x14ac:dyDescent="0.35">
      <c r="A563">
        <v>29100</v>
      </c>
      <c r="B563">
        <v>2463</v>
      </c>
      <c r="C563">
        <v>3711</v>
      </c>
      <c r="D563">
        <v>4428</v>
      </c>
      <c r="E563">
        <v>4946</v>
      </c>
      <c r="F563">
        <v>5440</v>
      </c>
      <c r="G563">
        <v>5913</v>
      </c>
    </row>
    <row r="564" spans="1:7" x14ac:dyDescent="0.35">
      <c r="A564">
        <v>29150</v>
      </c>
      <c r="B564">
        <v>2467</v>
      </c>
      <c r="C564">
        <v>3717</v>
      </c>
      <c r="D564">
        <v>4435</v>
      </c>
      <c r="E564">
        <v>4954</v>
      </c>
      <c r="F564">
        <v>5449</v>
      </c>
      <c r="G564">
        <v>5923</v>
      </c>
    </row>
    <row r="565" spans="1:7" x14ac:dyDescent="0.35">
      <c r="A565">
        <v>29200</v>
      </c>
      <c r="B565">
        <v>2471</v>
      </c>
      <c r="C565">
        <v>3723</v>
      </c>
      <c r="D565">
        <v>4442</v>
      </c>
      <c r="E565">
        <v>4962</v>
      </c>
      <c r="F565">
        <v>5458</v>
      </c>
      <c r="G565">
        <v>5933</v>
      </c>
    </row>
    <row r="566" spans="1:7" x14ac:dyDescent="0.35">
      <c r="A566">
        <v>29250</v>
      </c>
      <c r="B566">
        <v>2475</v>
      </c>
      <c r="C566">
        <v>3729</v>
      </c>
      <c r="D566">
        <v>4449</v>
      </c>
      <c r="E566">
        <v>4970</v>
      </c>
      <c r="F566">
        <v>5467</v>
      </c>
      <c r="G566">
        <v>5942</v>
      </c>
    </row>
    <row r="567" spans="1:7" x14ac:dyDescent="0.35">
      <c r="A567">
        <v>29300</v>
      </c>
      <c r="B567">
        <v>2479</v>
      </c>
      <c r="C567">
        <v>3735</v>
      </c>
      <c r="D567">
        <v>4456</v>
      </c>
      <c r="E567">
        <v>4978</v>
      </c>
      <c r="F567">
        <v>5476</v>
      </c>
      <c r="G567">
        <v>5952</v>
      </c>
    </row>
    <row r="568" spans="1:7" x14ac:dyDescent="0.35">
      <c r="A568">
        <v>29350</v>
      </c>
      <c r="B568">
        <v>2483</v>
      </c>
      <c r="C568">
        <v>3741</v>
      </c>
      <c r="D568">
        <v>4464</v>
      </c>
      <c r="E568">
        <v>4986</v>
      </c>
      <c r="F568">
        <v>5484</v>
      </c>
      <c r="G568">
        <v>5962</v>
      </c>
    </row>
    <row r="569" spans="1:7" x14ac:dyDescent="0.35">
      <c r="A569">
        <v>29400</v>
      </c>
      <c r="B569">
        <v>2487</v>
      </c>
      <c r="C569">
        <v>3747</v>
      </c>
      <c r="D569">
        <v>4471</v>
      </c>
      <c r="E569">
        <v>4994</v>
      </c>
      <c r="F569">
        <v>5493</v>
      </c>
      <c r="G569">
        <v>5971</v>
      </c>
    </row>
    <row r="570" spans="1:7" x14ac:dyDescent="0.35">
      <c r="A570">
        <v>29450</v>
      </c>
      <c r="B570">
        <v>2491</v>
      </c>
      <c r="C570">
        <v>3753</v>
      </c>
      <c r="D570">
        <v>4478</v>
      </c>
      <c r="E570">
        <v>5002</v>
      </c>
      <c r="F570">
        <v>5502</v>
      </c>
      <c r="G570">
        <v>5981</v>
      </c>
    </row>
    <row r="571" spans="1:7" x14ac:dyDescent="0.35">
      <c r="A571">
        <v>29500</v>
      </c>
      <c r="B571">
        <v>2495</v>
      </c>
      <c r="C571">
        <v>3759</v>
      </c>
      <c r="D571">
        <v>4485</v>
      </c>
      <c r="E571">
        <v>5010</v>
      </c>
      <c r="F571">
        <v>5511</v>
      </c>
      <c r="G571">
        <v>5990</v>
      </c>
    </row>
    <row r="572" spans="1:7" x14ac:dyDescent="0.35">
      <c r="A572">
        <v>29550</v>
      </c>
      <c r="B572">
        <v>2499</v>
      </c>
      <c r="C572">
        <v>3765</v>
      </c>
      <c r="D572">
        <v>4492</v>
      </c>
      <c r="E572">
        <v>5018</v>
      </c>
      <c r="F572">
        <v>5520</v>
      </c>
      <c r="G572">
        <v>6000</v>
      </c>
    </row>
    <row r="573" spans="1:7" x14ac:dyDescent="0.35">
      <c r="A573">
        <v>29600</v>
      </c>
      <c r="B573">
        <v>2503</v>
      </c>
      <c r="C573">
        <v>3771</v>
      </c>
      <c r="D573">
        <v>4500</v>
      </c>
      <c r="E573">
        <v>5026</v>
      </c>
      <c r="F573">
        <v>5529</v>
      </c>
      <c r="G573">
        <v>6010</v>
      </c>
    </row>
    <row r="574" spans="1:7" x14ac:dyDescent="0.35">
      <c r="A574">
        <v>29650</v>
      </c>
      <c r="B574">
        <v>2507</v>
      </c>
      <c r="C574">
        <v>3777</v>
      </c>
      <c r="D574">
        <v>4507</v>
      </c>
      <c r="E574">
        <v>5034</v>
      </c>
      <c r="F574">
        <v>5538</v>
      </c>
      <c r="G574">
        <v>6019</v>
      </c>
    </row>
    <row r="575" spans="1:7" x14ac:dyDescent="0.35">
      <c r="A575">
        <v>29700</v>
      </c>
      <c r="B575">
        <v>2511</v>
      </c>
      <c r="C575">
        <v>3783</v>
      </c>
      <c r="D575">
        <v>4514</v>
      </c>
      <c r="E575">
        <v>5042</v>
      </c>
      <c r="F575">
        <v>5546</v>
      </c>
      <c r="G575">
        <v>6029</v>
      </c>
    </row>
    <row r="576" spans="1:7" x14ac:dyDescent="0.35">
      <c r="A576">
        <v>29750</v>
      </c>
      <c r="B576">
        <v>2515</v>
      </c>
      <c r="C576">
        <v>3789</v>
      </c>
      <c r="D576">
        <v>4521</v>
      </c>
      <c r="E576">
        <v>5050</v>
      </c>
      <c r="F576">
        <v>5555</v>
      </c>
      <c r="G576">
        <v>6039</v>
      </c>
    </row>
    <row r="577" spans="1:7" x14ac:dyDescent="0.35">
      <c r="A577">
        <v>29800</v>
      </c>
      <c r="B577">
        <v>2519</v>
      </c>
      <c r="C577">
        <v>3795</v>
      </c>
      <c r="D577">
        <v>4529</v>
      </c>
      <c r="E577">
        <v>5058</v>
      </c>
      <c r="F577">
        <v>5564</v>
      </c>
      <c r="G577">
        <v>6048</v>
      </c>
    </row>
    <row r="578" spans="1:7" x14ac:dyDescent="0.35">
      <c r="A578">
        <v>29850</v>
      </c>
      <c r="B578">
        <v>2523</v>
      </c>
      <c r="C578">
        <v>3801</v>
      </c>
      <c r="D578">
        <v>4536</v>
      </c>
      <c r="E578">
        <v>5066</v>
      </c>
      <c r="F578">
        <v>5573</v>
      </c>
      <c r="G578">
        <v>6058</v>
      </c>
    </row>
    <row r="579" spans="1:7" x14ac:dyDescent="0.35">
      <c r="A579">
        <v>29900</v>
      </c>
      <c r="B579">
        <v>2527</v>
      </c>
      <c r="C579">
        <v>3807</v>
      </c>
      <c r="D579">
        <v>4543</v>
      </c>
      <c r="E579">
        <v>5074</v>
      </c>
      <c r="F579">
        <v>5582</v>
      </c>
      <c r="G579">
        <v>6068</v>
      </c>
    </row>
    <row r="580" spans="1:7" x14ac:dyDescent="0.35">
      <c r="A580">
        <v>29950</v>
      </c>
      <c r="B580">
        <v>2531</v>
      </c>
      <c r="C580">
        <v>3813</v>
      </c>
      <c r="D580">
        <v>4550</v>
      </c>
      <c r="E580">
        <v>5083</v>
      </c>
      <c r="F580">
        <v>5591</v>
      </c>
      <c r="G580">
        <v>6077</v>
      </c>
    </row>
    <row r="581" spans="1:7" x14ac:dyDescent="0.35">
      <c r="A581">
        <v>30000</v>
      </c>
      <c r="B581">
        <v>2535</v>
      </c>
      <c r="C581">
        <v>3819</v>
      </c>
      <c r="D581">
        <v>4557</v>
      </c>
      <c r="E581">
        <v>5091</v>
      </c>
      <c r="F581">
        <v>5600</v>
      </c>
      <c r="G581">
        <v>6087</v>
      </c>
    </row>
  </sheetData>
  <sheetProtection password="CE0A"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0"/>
  <sheetViews>
    <sheetView workbookViewId="0">
      <selection activeCell="K14" sqref="K14"/>
    </sheetView>
  </sheetViews>
  <sheetFormatPr defaultRowHeight="14.5" x14ac:dyDescent="0.35"/>
  <cols>
    <col min="2" max="2" width="14.26953125" bestFit="1" customWidth="1"/>
    <col min="3" max="4" width="10.54296875" bestFit="1" customWidth="1"/>
  </cols>
  <sheetData>
    <row r="1" spans="1:12" x14ac:dyDescent="0.25">
      <c r="A1" t="s">
        <v>84</v>
      </c>
    </row>
    <row r="3" spans="1:12" x14ac:dyDescent="0.35">
      <c r="C3" s="12" t="s">
        <v>60</v>
      </c>
      <c r="D3" s="12" t="s">
        <v>59</v>
      </c>
    </row>
    <row r="5" spans="1:12" x14ac:dyDescent="0.35">
      <c r="A5" s="12">
        <v>2</v>
      </c>
      <c r="B5" t="s">
        <v>81</v>
      </c>
      <c r="C5" s="15">
        <f>+'Worksheet (B)A'!F40</f>
        <v>0</v>
      </c>
      <c r="D5" s="15">
        <f>+'Worksheet (B)A'!H40</f>
        <v>0</v>
      </c>
    </row>
    <row r="6" spans="1:12" x14ac:dyDescent="0.35">
      <c r="A6" s="12"/>
    </row>
    <row r="7" spans="1:12" x14ac:dyDescent="0.35">
      <c r="A7" s="12">
        <v>3</v>
      </c>
      <c r="B7" t="s">
        <v>82</v>
      </c>
      <c r="C7" s="14">
        <f>+'Worksheet (B)A'!G40</f>
        <v>0</v>
      </c>
      <c r="D7" s="14">
        <f>+'Worksheet (B)A'!I40</f>
        <v>0</v>
      </c>
    </row>
    <row r="8" spans="1:12" x14ac:dyDescent="0.35">
      <c r="A8" s="12"/>
      <c r="B8" t="s">
        <v>88</v>
      </c>
      <c r="C8" s="14">
        <f>+C7*12</f>
        <v>0</v>
      </c>
      <c r="D8" s="14">
        <f>+D7*12</f>
        <v>0</v>
      </c>
    </row>
    <row r="9" spans="1:12" x14ac:dyDescent="0.35">
      <c r="A9" s="12"/>
      <c r="C9" s="14">
        <f>IF(C5=0,0,IF(C5=1,3000,6000))</f>
        <v>0</v>
      </c>
      <c r="D9" s="14">
        <f>IF(D5=0,0,IF(D5=1,3000,6000))</f>
        <v>0</v>
      </c>
    </row>
    <row r="10" spans="1:12" x14ac:dyDescent="0.35">
      <c r="A10" s="12"/>
      <c r="C10" s="14">
        <f>IF(C8&gt;C9,C9,C8)</f>
        <v>0</v>
      </c>
      <c r="D10" s="14">
        <f>IF(D8&gt;D9,D9,D8)</f>
        <v>0</v>
      </c>
    </row>
    <row r="11" spans="1:12" x14ac:dyDescent="0.35">
      <c r="A11" s="12"/>
    </row>
    <row r="12" spans="1:12" x14ac:dyDescent="0.35">
      <c r="A12" s="12">
        <v>4</v>
      </c>
      <c r="B12" t="s">
        <v>83</v>
      </c>
      <c r="C12" s="14">
        <f>+'Worksheet (B)A'!G10+'Worksheet (B)A'!G12</f>
        <v>0</v>
      </c>
      <c r="D12" s="14">
        <f>+'Worksheet (B)A'!I10+'Worksheet (B)A'!I12</f>
        <v>0</v>
      </c>
    </row>
    <row r="13" spans="1:12" x14ac:dyDescent="0.35">
      <c r="A13" s="12"/>
      <c r="B13" t="s">
        <v>88</v>
      </c>
      <c r="C13" s="1">
        <f>+C12*12</f>
        <v>0</v>
      </c>
      <c r="D13" s="1">
        <f>+D12*12</f>
        <v>0</v>
      </c>
    </row>
    <row r="14" spans="1:12" x14ac:dyDescent="0.35">
      <c r="A14" s="12"/>
      <c r="C14" s="1"/>
      <c r="D14" s="1"/>
      <c r="J14">
        <v>1000</v>
      </c>
      <c r="K14">
        <v>0.25</v>
      </c>
      <c r="L14">
        <f>+J14*K14</f>
        <v>250</v>
      </c>
    </row>
    <row r="15" spans="1:12" x14ac:dyDescent="0.35">
      <c r="A15" s="12">
        <v>5</v>
      </c>
      <c r="B15" t="s">
        <v>86</v>
      </c>
    </row>
    <row r="16" spans="1:12" x14ac:dyDescent="0.35">
      <c r="A16" s="12"/>
    </row>
    <row r="17" spans="1:8" x14ac:dyDescent="0.35">
      <c r="A17" s="12">
        <v>6</v>
      </c>
      <c r="B17" t="s">
        <v>85</v>
      </c>
      <c r="C17" s="1">
        <f>IF(C10&lt;C13,C10,C13)</f>
        <v>0</v>
      </c>
      <c r="D17" s="1">
        <f>IF(D10&lt;D13,D10,D13)</f>
        <v>0</v>
      </c>
    </row>
    <row r="18" spans="1:8" x14ac:dyDescent="0.35">
      <c r="A18" s="12"/>
      <c r="C18" s="1"/>
      <c r="D18" s="1"/>
    </row>
    <row r="19" spans="1:8" x14ac:dyDescent="0.35">
      <c r="A19" s="12"/>
    </row>
    <row r="20" spans="1:8" x14ac:dyDescent="0.35">
      <c r="A20" s="12">
        <v>7</v>
      </c>
      <c r="B20" t="s">
        <v>86</v>
      </c>
    </row>
    <row r="21" spans="1:8" x14ac:dyDescent="0.35">
      <c r="A21" s="12"/>
    </row>
    <row r="22" spans="1:8" x14ac:dyDescent="0.35">
      <c r="A22" s="12">
        <v>8</v>
      </c>
      <c r="B22" t="s">
        <v>87</v>
      </c>
      <c r="C22">
        <f>VLOOKUP(C13,'Child Care Matrix'!A:B,2)</f>
        <v>0.35</v>
      </c>
      <c r="D22">
        <f>VLOOKUP(D13,'Child Care Matrix'!A:B,2)</f>
        <v>0.35</v>
      </c>
      <c r="G22" t="s">
        <v>14</v>
      </c>
      <c r="H22">
        <f>200*0.35</f>
        <v>70</v>
      </c>
    </row>
    <row r="23" spans="1:8" x14ac:dyDescent="0.35">
      <c r="A23" s="12"/>
    </row>
    <row r="24" spans="1:8" x14ac:dyDescent="0.35">
      <c r="A24" s="12">
        <v>9</v>
      </c>
      <c r="C24">
        <f>+C17/12*C22</f>
        <v>0</v>
      </c>
      <c r="D24">
        <f>+D17/12*D22</f>
        <v>0</v>
      </c>
      <c r="H24">
        <f>+C17*0.2</f>
        <v>0</v>
      </c>
    </row>
    <row r="25" spans="1:8" x14ac:dyDescent="0.35">
      <c r="A25" s="12"/>
    </row>
    <row r="26" spans="1:8" x14ac:dyDescent="0.35">
      <c r="A26" s="12">
        <v>10</v>
      </c>
      <c r="B26" t="s">
        <v>86</v>
      </c>
    </row>
    <row r="27" spans="1:8" x14ac:dyDescent="0.35">
      <c r="A27" s="12"/>
    </row>
    <row r="28" spans="1:8" x14ac:dyDescent="0.35">
      <c r="A28" s="12">
        <v>11</v>
      </c>
      <c r="C28">
        <f>+C24</f>
        <v>0</v>
      </c>
      <c r="D28">
        <f>+D24</f>
        <v>0</v>
      </c>
    </row>
    <row r="30" spans="1:8" x14ac:dyDescent="0.35">
      <c r="B30" t="s">
        <v>89</v>
      </c>
      <c r="C30" s="14">
        <f>+C7-C28</f>
        <v>0</v>
      </c>
      <c r="D30" s="14">
        <f>+D7-D28</f>
        <v>0</v>
      </c>
    </row>
  </sheetData>
  <sheetProtection password="CE0A"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6"/>
  <sheetViews>
    <sheetView workbookViewId="0">
      <selection activeCell="B1" sqref="B1"/>
    </sheetView>
  </sheetViews>
  <sheetFormatPr defaultRowHeight="14.5" x14ac:dyDescent="0.35"/>
  <cols>
    <col min="1" max="1" width="10.54296875" style="1" bestFit="1" customWidth="1"/>
  </cols>
  <sheetData>
    <row r="1" spans="1:2" x14ac:dyDescent="0.25">
      <c r="A1" s="1">
        <v>0</v>
      </c>
      <c r="B1">
        <v>0.35</v>
      </c>
    </row>
    <row r="2" spans="1:2" x14ac:dyDescent="0.25">
      <c r="A2" s="1">
        <v>15000.01</v>
      </c>
      <c r="B2">
        <v>0.34</v>
      </c>
    </row>
    <row r="3" spans="1:2" x14ac:dyDescent="0.35">
      <c r="A3" s="1">
        <v>17000.009999999998</v>
      </c>
      <c r="B3">
        <v>0.33</v>
      </c>
    </row>
    <row r="4" spans="1:2" x14ac:dyDescent="0.35">
      <c r="A4" s="1">
        <v>19000.009999999998</v>
      </c>
      <c r="B4">
        <v>0.32</v>
      </c>
    </row>
    <row r="5" spans="1:2" x14ac:dyDescent="0.35">
      <c r="A5" s="1">
        <v>21000.01</v>
      </c>
      <c r="B5">
        <v>0.31</v>
      </c>
    </row>
    <row r="6" spans="1:2" x14ac:dyDescent="0.35">
      <c r="A6" s="1">
        <v>23000.01</v>
      </c>
      <c r="B6">
        <v>0.3</v>
      </c>
    </row>
    <row r="7" spans="1:2" x14ac:dyDescent="0.35">
      <c r="A7" s="1">
        <v>25000.01</v>
      </c>
      <c r="B7">
        <v>0.28999999999999998</v>
      </c>
    </row>
    <row r="8" spans="1:2" x14ac:dyDescent="0.35">
      <c r="A8" s="1">
        <v>27000.01</v>
      </c>
      <c r="B8">
        <v>0.28000000000000003</v>
      </c>
    </row>
    <row r="9" spans="1:2" x14ac:dyDescent="0.35">
      <c r="A9" s="1">
        <v>29000.01</v>
      </c>
      <c r="B9">
        <v>0.27</v>
      </c>
    </row>
    <row r="10" spans="1:2" x14ac:dyDescent="0.35">
      <c r="A10" s="1">
        <v>31000.01</v>
      </c>
      <c r="B10">
        <v>0.26</v>
      </c>
    </row>
    <row r="11" spans="1:2" x14ac:dyDescent="0.35">
      <c r="A11" s="1">
        <v>33000.01</v>
      </c>
      <c r="B11">
        <v>0.25</v>
      </c>
    </row>
    <row r="12" spans="1:2" x14ac:dyDescent="0.35">
      <c r="A12" s="1">
        <v>35000.01</v>
      </c>
      <c r="B12">
        <v>0.24</v>
      </c>
    </row>
    <row r="13" spans="1:2" x14ac:dyDescent="0.35">
      <c r="A13" s="1">
        <v>37000.01</v>
      </c>
      <c r="B13">
        <v>0.23</v>
      </c>
    </row>
    <row r="14" spans="1:2" x14ac:dyDescent="0.35">
      <c r="A14" s="1">
        <v>39000.01</v>
      </c>
      <c r="B14">
        <v>0.22</v>
      </c>
    </row>
    <row r="15" spans="1:2" x14ac:dyDescent="0.35">
      <c r="A15" s="1">
        <v>41000.01</v>
      </c>
      <c r="B15">
        <v>0.21</v>
      </c>
    </row>
    <row r="16" spans="1:2" x14ac:dyDescent="0.35">
      <c r="A16" s="1">
        <v>43000.01</v>
      </c>
      <c r="B16">
        <v>0.2</v>
      </c>
    </row>
  </sheetData>
  <sheetProtection password="CE0A"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I17"/>
  <sheetViews>
    <sheetView workbookViewId="0">
      <selection activeCell="E2" sqref="E2"/>
    </sheetView>
  </sheetViews>
  <sheetFormatPr defaultRowHeight="14.5" x14ac:dyDescent="0.35"/>
  <cols>
    <col min="2" max="2" width="9.54296875" style="1" bestFit="1" customWidth="1"/>
  </cols>
  <sheetData>
    <row r="4" spans="2:9" x14ac:dyDescent="0.35">
      <c r="B4" s="1">
        <v>2953</v>
      </c>
      <c r="C4" t="s">
        <v>2</v>
      </c>
    </row>
    <row r="5" spans="2:9" x14ac:dyDescent="0.35">
      <c r="B5" s="1">
        <v>2950</v>
      </c>
      <c r="C5" t="s">
        <v>1</v>
      </c>
      <c r="D5">
        <v>533</v>
      </c>
      <c r="E5">
        <v>540</v>
      </c>
      <c r="F5">
        <f>+E5-D5</f>
        <v>7</v>
      </c>
      <c r="H5">
        <v>50</v>
      </c>
      <c r="I5">
        <f>+F5/H5</f>
        <v>0.14000000000000001</v>
      </c>
    </row>
    <row r="6" spans="2:9" x14ac:dyDescent="0.35">
      <c r="B6" s="1">
        <f>+B4-B5</f>
        <v>3</v>
      </c>
      <c r="C6" t="s">
        <v>0</v>
      </c>
    </row>
    <row r="7" spans="2:9" x14ac:dyDescent="0.35">
      <c r="B7" s="1">
        <f>+I5*B6</f>
        <v>0.42000000000000004</v>
      </c>
      <c r="C7" t="s">
        <v>10</v>
      </c>
    </row>
    <row r="9" spans="2:9" x14ac:dyDescent="0.35">
      <c r="B9" s="1">
        <f>+D5+B7</f>
        <v>533.41999999999996</v>
      </c>
      <c r="C9" t="s">
        <v>11</v>
      </c>
    </row>
    <row r="12" spans="2:9" x14ac:dyDescent="0.35">
      <c r="B12" s="1">
        <v>2953</v>
      </c>
      <c r="C12" t="s">
        <v>2</v>
      </c>
    </row>
    <row r="13" spans="2:9" x14ac:dyDescent="0.35">
      <c r="B13" s="1">
        <v>2950</v>
      </c>
      <c r="C13" t="s">
        <v>1</v>
      </c>
      <c r="D13">
        <v>533</v>
      </c>
      <c r="E13">
        <v>540</v>
      </c>
      <c r="F13">
        <f>+E13-D13</f>
        <v>7</v>
      </c>
      <c r="H13">
        <v>50</v>
      </c>
      <c r="I13">
        <f>+F13/H13</f>
        <v>0.14000000000000001</v>
      </c>
    </row>
    <row r="14" spans="2:9" x14ac:dyDescent="0.35">
      <c r="B14" s="1">
        <f>+B12-B13</f>
        <v>3</v>
      </c>
      <c r="C14" t="s">
        <v>0</v>
      </c>
    </row>
    <row r="15" spans="2:9" x14ac:dyDescent="0.35">
      <c r="B15" s="1">
        <f>+I13*B14</f>
        <v>0.42000000000000004</v>
      </c>
      <c r="C15" t="s">
        <v>10</v>
      </c>
    </row>
    <row r="17" spans="2:3" x14ac:dyDescent="0.35">
      <c r="B17" s="1">
        <f>+D13+B15</f>
        <v>533.41999999999996</v>
      </c>
      <c r="C17" t="s">
        <v>11</v>
      </c>
    </row>
  </sheetData>
  <sheetProtection password="CE0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Worksheet B</vt:lpstr>
      <vt:lpstr>Worksheet (B)A</vt:lpstr>
      <vt:lpstr>Calculator</vt:lpstr>
      <vt:lpstr>Formula</vt:lpstr>
      <vt:lpstr>Formula OTH</vt:lpstr>
      <vt:lpstr>Matrix</vt:lpstr>
      <vt:lpstr>Child Care Adj</vt:lpstr>
      <vt:lpstr>Child Care Matrix</vt:lpstr>
      <vt:lpstr>Sheet1</vt:lpstr>
      <vt:lpstr>DocGen CSE819B</vt:lpstr>
      <vt:lpstr>List of Counties</vt:lpstr>
      <vt:lpstr>'DocGen CSE819B'!Print_Area</vt:lpstr>
      <vt:lpstr>Matrix!Print_Area</vt:lpstr>
      <vt:lpstr>'Worksheet (B)A'!Print_Area</vt:lpstr>
      <vt:lpstr>'Worksheet B'!Print_Area</vt:lpstr>
    </vt:vector>
  </TitlesOfParts>
  <Company>CDHS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Auran</dc:creator>
  <cp:lastModifiedBy>Ann L. Teixeira</cp:lastModifiedBy>
  <cp:lastPrinted>2020-05-27T22:13:13Z</cp:lastPrinted>
  <dcterms:created xsi:type="dcterms:W3CDTF">2013-03-20T15:27:12Z</dcterms:created>
  <dcterms:modified xsi:type="dcterms:W3CDTF">2020-05-27T22:16:26Z</dcterms:modified>
</cp:coreProperties>
</file>